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seg. Blocke\"/>
    </mc:Choice>
  </mc:AlternateContent>
  <bookViews>
    <workbookView xWindow="0" yWindow="0" windowWidth="20490" windowHeight="7755"/>
  </bookViews>
  <sheets>
    <sheet name="Hoja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2" l="1"/>
  <c r="G29" i="2"/>
  <c r="H14" i="2"/>
  <c r="H13" i="2"/>
  <c r="H10" i="2"/>
  <c r="D57" i="2"/>
  <c r="D56" i="2"/>
  <c r="C53" i="2"/>
  <c r="D50" i="2"/>
  <c r="C50" i="2"/>
  <c r="C49" i="2"/>
  <c r="C48" i="2"/>
  <c r="C47" i="2"/>
  <c r="C46" i="2"/>
  <c r="C45" i="2"/>
  <c r="D39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D18" i="2"/>
  <c r="D16" i="2"/>
  <c r="D8" i="2"/>
</calcChain>
</file>

<file path=xl/sharedStrings.xml><?xml version="1.0" encoding="utf-8"?>
<sst xmlns="http://schemas.openxmlformats.org/spreadsheetml/2006/main" count="93" uniqueCount="81">
  <si>
    <t>Activo</t>
  </si>
  <si>
    <t>Corriente</t>
  </si>
  <si>
    <t>Disponible</t>
  </si>
  <si>
    <t>Caja</t>
  </si>
  <si>
    <t>Cheque a Favor</t>
  </si>
  <si>
    <t>Banco Continental</t>
  </si>
  <si>
    <t>Exigible</t>
  </si>
  <si>
    <t>Iva por Cobrar</t>
  </si>
  <si>
    <t>Realizable</t>
  </si>
  <si>
    <t>Mercaderias</t>
  </si>
  <si>
    <t>No Corriente</t>
  </si>
  <si>
    <t>Mobiliario y Equipo</t>
  </si>
  <si>
    <t>Diferido</t>
  </si>
  <si>
    <t>Gastos de Organización</t>
  </si>
  <si>
    <t>Suma del Activo</t>
  </si>
  <si>
    <t>Pasivo</t>
  </si>
  <si>
    <t>Proveedores</t>
  </si>
  <si>
    <t>Suma del Pasivo</t>
  </si>
  <si>
    <t>Capital</t>
  </si>
  <si>
    <t>Suma del Pasivo y Capital</t>
  </si>
  <si>
    <t>Sumas Iguales</t>
  </si>
  <si>
    <t>Jackeline Morales.L</t>
  </si>
  <si>
    <t>Perito Contador</t>
  </si>
  <si>
    <t xml:space="preserve">      Inventario No. 2 de Almacen "La Sexto" Propiedad de la Sñr. Brenda Sanchez Giron                            </t>
  </si>
  <si>
    <t>Practicado el 01 de Febrero de 2021</t>
  </si>
  <si>
    <t xml:space="preserve">Efectivo </t>
  </si>
  <si>
    <t>Cnt No. 34562-7</t>
  </si>
  <si>
    <t>Banco Industrial</t>
  </si>
  <si>
    <t>Cnt No. 78965411-6</t>
  </si>
  <si>
    <t>Documentos Por Cobrar</t>
  </si>
  <si>
    <t>Letra a cargo Maria Valenzuela</t>
  </si>
  <si>
    <t>Pagare a cargo Cristian Sopon</t>
  </si>
  <si>
    <t>V/12% s/ Q245,340 DE Fac a favor de la Emp.</t>
  </si>
  <si>
    <t>Vestidos pqño, mrc la Flor, c/u Q 55</t>
  </si>
  <si>
    <t>Vestidos mdn, mrc Elegancia, c/u Q 90</t>
  </si>
  <si>
    <t>Vestidos grande, mrc Bonita, c/u Q 140</t>
  </si>
  <si>
    <t>Faldas grandes, mrc Stefani, c/u Q 70</t>
  </si>
  <si>
    <t>Pantalones mdn, mrc Levis C/U Q 180</t>
  </si>
  <si>
    <t>Pantalones grandes, mrc Levis, C/U Q 210</t>
  </si>
  <si>
    <t>Faldas mdn, mrc Stefani, C/U Q 54</t>
  </si>
  <si>
    <t>Pantalones Pqñ, mrc Levis, c/u Q 115</t>
  </si>
  <si>
    <t>Combinaciones gnd, mrc Intima, c/u Q 120</t>
  </si>
  <si>
    <t>Combinaciones mdns, mrc coqueta, c/u Q 88</t>
  </si>
  <si>
    <t>Combinaciones pqñ, mrc Chiquitina c/u Q 60</t>
  </si>
  <si>
    <t>Brasieres Grandes, mrc Caprichosa c/u Q 35</t>
  </si>
  <si>
    <t>Blomers Mdn mrc Princesa, c/u Q 27</t>
  </si>
  <si>
    <t>Blomers grandes mrc Princesa, c/u Q 45</t>
  </si>
  <si>
    <t>Blomers mdn, mrc Elegante, c/u Q 36.50</t>
  </si>
  <si>
    <t>Blomers pqñ, mrc Princesa c/u Q 30</t>
  </si>
  <si>
    <t>Bolsas gnd de cuero, mrc Excelencia c/u Q 92</t>
  </si>
  <si>
    <t>Bolsas mdn de cuero, mrc Excelencia c/u Q 72</t>
  </si>
  <si>
    <t>Camisa mrc Arrow, c/u Q 120</t>
  </si>
  <si>
    <t>Fijo</t>
  </si>
  <si>
    <t>Inmueble</t>
  </si>
  <si>
    <t xml:space="preserve">Casa No.4567 folio 600 No.C-56782 local Emp.- </t>
  </si>
  <si>
    <t>Stnt de metal 6 Compartimiento c/u Q 800</t>
  </si>
  <si>
    <t>Mstdrs de aluminio con vidrio c/u Q 1,100</t>
  </si>
  <si>
    <t>Maquina Registradora,mrc casio c/u Q 3,000</t>
  </si>
  <si>
    <t>Escritorio ejecutivo de metal c/u Q 1,300</t>
  </si>
  <si>
    <t>Sillas de metal c/u Q 100</t>
  </si>
  <si>
    <t>Maquina de escribir, mrc Brother, c/u Q 1,500</t>
  </si>
  <si>
    <t>Gasto de Organización</t>
  </si>
  <si>
    <t>Libros de Contabilidad, c/u Q 40</t>
  </si>
  <si>
    <t>RecNo.4567 Superintendencia Admon Tbta</t>
  </si>
  <si>
    <t>RecNo.3452 Registro Mrcnt Autz Libros</t>
  </si>
  <si>
    <t xml:space="preserve">Fac No. 678 Tramites </t>
  </si>
  <si>
    <t>Distribuidora el Sur</t>
  </si>
  <si>
    <t>Hipoteca</t>
  </si>
  <si>
    <t>Casa Banco Continental</t>
  </si>
  <si>
    <t>Resumen de Inventario</t>
  </si>
  <si>
    <t>Documento por cobrar</t>
  </si>
  <si>
    <t>Mercaderia</t>
  </si>
  <si>
    <t>Hipotecas</t>
  </si>
  <si>
    <t xml:space="preserve">La infrascrita Perito Contador registrada ante la SAT con el Nit 426231-9.- Certifica que el </t>
  </si>
  <si>
    <t>Patrimonio neto de Almacen "La Sexta", propiedad de la Sña Brenda Sanchez Giron acien-</t>
  </si>
  <si>
    <t>de a docientos treinta y nueve mil ciento cuarenta con ochenta centavos (Q239,140.80).-</t>
  </si>
  <si>
    <t>Coatepeque 01 de Frebero de 2,021</t>
  </si>
  <si>
    <t>Jackeline Yesenia Morales Lopez</t>
  </si>
  <si>
    <t>Brenda Sanchez.G</t>
  </si>
  <si>
    <t>Brenda Sanchez Giron</t>
  </si>
  <si>
    <t>Propietaria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</si>
</sst>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uble">
        <color rgb="FFC00000"/>
      </left>
      <right style="double">
        <color rgb="FFC00000"/>
      </right>
      <top/>
      <bottom style="double">
        <color rgb="FFC00000"/>
      </bottom>
      <diagonal/>
    </border>
    <border>
      <left/>
      <right/>
      <top/>
      <bottom style="thin">
        <color rgb="FF00B0F0"/>
      </bottom>
      <diagonal/>
    </border>
    <border>
      <left/>
      <right/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/>
      <right style="thin">
        <color rgb="FFC00000"/>
      </right>
      <top style="double">
        <color rgb="FFC00000"/>
      </top>
      <bottom/>
      <diagonal/>
    </border>
    <border>
      <left/>
      <right style="thin">
        <color rgb="FFC00000"/>
      </right>
      <top/>
      <bottom/>
      <diagonal/>
    </border>
    <border>
      <left/>
      <right style="thin">
        <color rgb="FFC00000"/>
      </right>
      <top/>
      <bottom style="double">
        <color rgb="FFC00000"/>
      </bottom>
      <diagonal/>
    </border>
    <border>
      <left/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/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theme="1"/>
      </bottom>
      <diagonal/>
    </border>
    <border>
      <left style="thin">
        <color rgb="FF00B0F0"/>
      </left>
      <right/>
      <top/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thin">
        <color rgb="FFC00000"/>
      </right>
      <top style="double">
        <color rgb="FFC00000"/>
      </top>
      <bottom/>
      <diagonal/>
    </border>
    <border>
      <left style="double">
        <color rgb="FFC00000"/>
      </left>
      <right style="thin">
        <color rgb="FFC00000"/>
      </right>
      <top/>
      <bottom/>
      <diagonal/>
    </border>
    <border>
      <left style="double">
        <color rgb="FFC00000"/>
      </left>
      <right style="thin">
        <color rgb="FFC00000"/>
      </right>
      <top/>
      <bottom style="double">
        <color rgb="FFC00000"/>
      </bottom>
      <diagonal/>
    </border>
    <border>
      <left style="double">
        <color rgb="FFC00000"/>
      </left>
      <right/>
      <top/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medium">
        <color theme="1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/>
      <top/>
      <bottom style="thin">
        <color rgb="FF00B0F0"/>
      </bottom>
      <diagonal/>
    </border>
    <border>
      <left style="thin">
        <color rgb="FFC00000"/>
      </left>
      <right style="double">
        <color rgb="FFC00000"/>
      </right>
      <top style="medium">
        <color theme="1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medium">
        <color theme="1"/>
      </bottom>
      <diagonal/>
    </border>
    <border>
      <left/>
      <right style="double">
        <color rgb="FFC00000"/>
      </right>
      <top style="thin">
        <color rgb="FF00B0F0"/>
      </top>
      <bottom style="medium">
        <color theme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2" xfId="0" applyBorder="1" applyAlignment="1"/>
    <xf numFmtId="44" fontId="0" fillId="0" borderId="5" xfId="0" applyNumberFormat="1" applyBorder="1"/>
    <xf numFmtId="44" fontId="0" fillId="0" borderId="16" xfId="0" applyNumberFormat="1" applyBorder="1"/>
    <xf numFmtId="44" fontId="0" fillId="0" borderId="14" xfId="0" applyNumberFormat="1" applyBorder="1"/>
    <xf numFmtId="44" fontId="0" fillId="0" borderId="17" xfId="0" applyNumberFormat="1" applyBorder="1"/>
    <xf numFmtId="0" fontId="0" fillId="0" borderId="19" xfId="0" applyBorder="1"/>
    <xf numFmtId="44" fontId="0" fillId="0" borderId="19" xfId="0" applyNumberForma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7" xfId="0" applyBorder="1"/>
    <xf numFmtId="44" fontId="0" fillId="0" borderId="23" xfId="0" applyNumberFormat="1" applyBorder="1"/>
    <xf numFmtId="44" fontId="0" fillId="0" borderId="4" xfId="0" applyNumberFormat="1" applyBorder="1"/>
    <xf numFmtId="44" fontId="0" fillId="0" borderId="24" xfId="0" applyNumberFormat="1" applyBorder="1"/>
    <xf numFmtId="44" fontId="0" fillId="0" borderId="1" xfId="0" applyNumberFormat="1" applyBorder="1"/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topLeftCell="A18" workbookViewId="0">
      <selection activeCell="D33" sqref="D33"/>
    </sheetView>
  </sheetViews>
  <sheetFormatPr baseColWidth="10" defaultRowHeight="15" x14ac:dyDescent="0.25"/>
  <cols>
    <col min="1" max="1" width="5.5703125" customWidth="1"/>
    <col min="2" max="2" width="41.7109375" customWidth="1"/>
    <col min="3" max="3" width="18.28515625" customWidth="1"/>
    <col min="4" max="4" width="17.7109375" customWidth="1"/>
    <col min="5" max="5" width="6" customWidth="1"/>
    <col min="6" max="6" width="34.85546875" customWidth="1"/>
    <col min="7" max="7" width="21.28515625" customWidth="1"/>
    <col min="8" max="8" width="22.85546875" customWidth="1"/>
  </cols>
  <sheetData>
    <row r="1" spans="1:8" ht="30.75" customHeight="1" x14ac:dyDescent="0.25">
      <c r="A1" s="13" t="s">
        <v>23</v>
      </c>
      <c r="B1" s="13"/>
      <c r="C1" s="13"/>
      <c r="D1" s="13"/>
      <c r="E1" s="32"/>
      <c r="F1" s="33"/>
      <c r="G1" s="33"/>
      <c r="H1" s="33"/>
    </row>
    <row r="2" spans="1:8" ht="15.75" thickBot="1" x14ac:dyDescent="0.3">
      <c r="A2" s="31" t="s">
        <v>24</v>
      </c>
      <c r="B2" s="31"/>
      <c r="C2" s="31"/>
      <c r="D2" s="31"/>
      <c r="E2" s="34"/>
      <c r="F2" s="34"/>
      <c r="G2" s="34"/>
      <c r="H2" s="34"/>
    </row>
    <row r="3" spans="1:8" ht="15.75" thickTop="1" x14ac:dyDescent="0.25">
      <c r="A3" s="9"/>
      <c r="B3" s="6" t="s">
        <v>0</v>
      </c>
      <c r="C3" s="2"/>
      <c r="D3" s="12"/>
      <c r="E3" s="20"/>
      <c r="F3" s="6" t="s">
        <v>15</v>
      </c>
      <c r="G3" s="2"/>
      <c r="H3" s="2"/>
    </row>
    <row r="4" spans="1:8" x14ac:dyDescent="0.25">
      <c r="A4" s="10"/>
      <c r="B4" s="7" t="s">
        <v>1</v>
      </c>
      <c r="C4" s="3"/>
      <c r="D4" s="18"/>
      <c r="E4" s="21"/>
      <c r="F4" s="7" t="s">
        <v>1</v>
      </c>
      <c r="G4" s="3"/>
      <c r="H4" s="3"/>
    </row>
    <row r="5" spans="1:8" x14ac:dyDescent="0.25">
      <c r="A5" s="10"/>
      <c r="B5" s="7" t="s">
        <v>2</v>
      </c>
      <c r="C5" s="3"/>
      <c r="D5" s="18"/>
      <c r="E5" s="21"/>
      <c r="F5" s="7" t="s">
        <v>16</v>
      </c>
      <c r="G5" s="3"/>
      <c r="H5" s="3"/>
    </row>
    <row r="6" spans="1:8" x14ac:dyDescent="0.25">
      <c r="A6" s="10"/>
      <c r="B6" s="7" t="s">
        <v>3</v>
      </c>
      <c r="C6" s="3"/>
      <c r="D6" s="18"/>
      <c r="E6" s="21"/>
      <c r="F6" s="7" t="s">
        <v>66</v>
      </c>
      <c r="G6" s="14"/>
      <c r="H6" s="14">
        <v>5000</v>
      </c>
    </row>
    <row r="7" spans="1:8" x14ac:dyDescent="0.25">
      <c r="A7" s="10"/>
      <c r="B7" s="7" t="s">
        <v>25</v>
      </c>
      <c r="C7" s="14">
        <v>12000</v>
      </c>
      <c r="D7" s="19"/>
      <c r="E7" s="21"/>
      <c r="F7" s="7" t="s">
        <v>10</v>
      </c>
      <c r="G7" s="14"/>
      <c r="H7" s="14"/>
    </row>
    <row r="8" spans="1:8" ht="15.75" thickBot="1" x14ac:dyDescent="0.3">
      <c r="A8" s="10"/>
      <c r="B8" s="7" t="s">
        <v>4</v>
      </c>
      <c r="C8" s="17">
        <v>3400</v>
      </c>
      <c r="D8" s="19">
        <f>SUM(C7:C8)</f>
        <v>15400</v>
      </c>
      <c r="E8" s="21"/>
      <c r="F8" s="7" t="s">
        <v>67</v>
      </c>
      <c r="G8" s="14"/>
      <c r="H8" s="14"/>
    </row>
    <row r="9" spans="1:8" ht="15.75" thickBot="1" x14ac:dyDescent="0.3">
      <c r="A9" s="10"/>
      <c r="B9" s="7" t="s">
        <v>5</v>
      </c>
      <c r="C9" s="16"/>
      <c r="D9" s="19"/>
      <c r="E9" s="21">
        <v>1</v>
      </c>
      <c r="F9" s="7" t="s">
        <v>68</v>
      </c>
      <c r="G9" s="14"/>
      <c r="H9" s="17">
        <v>75000</v>
      </c>
    </row>
    <row r="10" spans="1:8" x14ac:dyDescent="0.25">
      <c r="A10" s="10">
        <v>1</v>
      </c>
      <c r="B10" s="7" t="s">
        <v>26</v>
      </c>
      <c r="C10" s="14"/>
      <c r="D10" s="19">
        <v>16000</v>
      </c>
      <c r="E10" s="21"/>
      <c r="F10" s="7" t="s">
        <v>17</v>
      </c>
      <c r="G10" s="14"/>
      <c r="H10" s="16">
        <f>SUM(H6:H9)</f>
        <v>80000</v>
      </c>
    </row>
    <row r="11" spans="1:8" x14ac:dyDescent="0.25">
      <c r="A11" s="10"/>
      <c r="B11" s="7" t="s">
        <v>27</v>
      </c>
      <c r="C11" s="14"/>
      <c r="D11" s="19"/>
      <c r="E11" s="21"/>
      <c r="F11" s="7" t="s">
        <v>18</v>
      </c>
      <c r="G11" s="14"/>
      <c r="H11" s="14"/>
    </row>
    <row r="12" spans="1:8" x14ac:dyDescent="0.25">
      <c r="A12" s="10">
        <v>1</v>
      </c>
      <c r="B12" s="7" t="s">
        <v>28</v>
      </c>
      <c r="C12" s="14"/>
      <c r="D12" s="19">
        <v>10000</v>
      </c>
      <c r="E12" s="21"/>
      <c r="F12" s="7" t="s">
        <v>14</v>
      </c>
      <c r="G12" s="14">
        <v>319140.8</v>
      </c>
      <c r="H12" s="14"/>
    </row>
    <row r="13" spans="1:8" ht="15.75" thickBot="1" x14ac:dyDescent="0.3">
      <c r="A13" s="10"/>
      <c r="B13" s="7" t="s">
        <v>6</v>
      </c>
      <c r="C13" s="14"/>
      <c r="D13" s="19"/>
      <c r="E13" s="21"/>
      <c r="F13" s="7" t="s">
        <v>17</v>
      </c>
      <c r="G13" s="17">
        <v>80000</v>
      </c>
      <c r="H13" s="17">
        <f>G12-G13</f>
        <v>239140.8</v>
      </c>
    </row>
    <row r="14" spans="1:8" ht="15.75" thickBot="1" x14ac:dyDescent="0.3">
      <c r="A14" s="10"/>
      <c r="B14" s="7" t="s">
        <v>29</v>
      </c>
      <c r="C14" s="14"/>
      <c r="D14" s="19"/>
      <c r="E14" s="21"/>
      <c r="F14" s="7" t="s">
        <v>19</v>
      </c>
      <c r="G14" s="16"/>
      <c r="H14" s="26">
        <f>SUM(H10:H13)</f>
        <v>319140.8</v>
      </c>
    </row>
    <row r="15" spans="1:8" ht="15.75" thickTop="1" x14ac:dyDescent="0.25">
      <c r="A15" s="10">
        <v>1</v>
      </c>
      <c r="B15" s="7" t="s">
        <v>30</v>
      </c>
      <c r="C15" s="14">
        <v>1500</v>
      </c>
      <c r="D15" s="19"/>
      <c r="E15" s="21"/>
      <c r="F15" s="7"/>
      <c r="G15" s="14"/>
      <c r="H15" s="25"/>
    </row>
    <row r="16" spans="1:8" ht="15.75" thickBot="1" x14ac:dyDescent="0.3">
      <c r="A16" s="10">
        <v>1</v>
      </c>
      <c r="B16" s="7" t="s">
        <v>31</v>
      </c>
      <c r="C16" s="17">
        <v>1200</v>
      </c>
      <c r="D16" s="19">
        <f>SUM(C15:C16)</f>
        <v>2700</v>
      </c>
      <c r="E16" s="21"/>
      <c r="F16" s="7" t="s">
        <v>69</v>
      </c>
      <c r="G16" s="14"/>
      <c r="H16" s="14"/>
    </row>
    <row r="17" spans="1:8" x14ac:dyDescent="0.25">
      <c r="A17" s="10"/>
      <c r="B17" s="7" t="s">
        <v>7</v>
      </c>
      <c r="C17" s="16"/>
      <c r="D17" s="19"/>
      <c r="E17" s="21"/>
      <c r="F17" s="7" t="s">
        <v>3</v>
      </c>
      <c r="G17" s="14">
        <v>15400</v>
      </c>
      <c r="H17" s="14"/>
    </row>
    <row r="18" spans="1:8" x14ac:dyDescent="0.25">
      <c r="A18" s="10"/>
      <c r="B18" s="7" t="s">
        <v>32</v>
      </c>
      <c r="C18" s="14"/>
      <c r="D18" s="19">
        <f>245340*12%</f>
        <v>29440.799999999999</v>
      </c>
      <c r="E18" s="21"/>
      <c r="F18" s="7" t="s">
        <v>5</v>
      </c>
      <c r="G18" s="14">
        <v>16000</v>
      </c>
      <c r="H18" s="14"/>
    </row>
    <row r="19" spans="1:8" x14ac:dyDescent="0.25">
      <c r="A19" s="10"/>
      <c r="B19" s="7" t="s">
        <v>8</v>
      </c>
      <c r="C19" s="14"/>
      <c r="D19" s="19"/>
      <c r="E19" s="21"/>
      <c r="F19" s="7" t="s">
        <v>27</v>
      </c>
      <c r="G19" s="14">
        <v>10000</v>
      </c>
      <c r="H19" s="14"/>
    </row>
    <row r="20" spans="1:8" x14ac:dyDescent="0.25">
      <c r="A20" s="10"/>
      <c r="B20" s="7" t="s">
        <v>9</v>
      </c>
      <c r="C20" s="14"/>
      <c r="D20" s="19"/>
      <c r="E20" s="21"/>
      <c r="F20" s="7" t="s">
        <v>70</v>
      </c>
      <c r="G20" s="14">
        <v>2700</v>
      </c>
      <c r="H20" s="14"/>
    </row>
    <row r="21" spans="1:8" x14ac:dyDescent="0.25">
      <c r="A21" s="10">
        <v>96</v>
      </c>
      <c r="B21" s="7" t="s">
        <v>35</v>
      </c>
      <c r="C21" s="14">
        <f>96*140</f>
        <v>13440</v>
      </c>
      <c r="D21" s="19"/>
      <c r="E21" s="21"/>
      <c r="F21" s="7" t="s">
        <v>7</v>
      </c>
      <c r="G21" s="14">
        <v>29440.799999999999</v>
      </c>
      <c r="H21" s="14"/>
    </row>
    <row r="22" spans="1:8" x14ac:dyDescent="0.25">
      <c r="A22" s="10">
        <v>96</v>
      </c>
      <c r="B22" s="7" t="s">
        <v>34</v>
      </c>
      <c r="C22" s="14">
        <f>96*90</f>
        <v>8640</v>
      </c>
      <c r="D22" s="19"/>
      <c r="E22" s="21"/>
      <c r="F22" s="7" t="s">
        <v>71</v>
      </c>
      <c r="G22" s="14">
        <v>83700</v>
      </c>
      <c r="H22" s="14"/>
    </row>
    <row r="23" spans="1:8" x14ac:dyDescent="0.25">
      <c r="A23" s="10">
        <v>120</v>
      </c>
      <c r="B23" s="7" t="s">
        <v>33</v>
      </c>
      <c r="C23" s="14">
        <f>120*55</f>
        <v>6600</v>
      </c>
      <c r="D23" s="19"/>
      <c r="E23" s="21"/>
      <c r="F23" s="7" t="s">
        <v>53</v>
      </c>
      <c r="G23" s="14">
        <v>150000</v>
      </c>
      <c r="H23" s="14"/>
    </row>
    <row r="24" spans="1:8" x14ac:dyDescent="0.25">
      <c r="A24" s="10">
        <v>84</v>
      </c>
      <c r="B24" s="7" t="s">
        <v>36</v>
      </c>
      <c r="C24" s="14">
        <f>84*70</f>
        <v>5880</v>
      </c>
      <c r="D24" s="19"/>
      <c r="E24" s="21"/>
      <c r="F24" s="7" t="s">
        <v>11</v>
      </c>
      <c r="G24" s="14">
        <v>10900</v>
      </c>
      <c r="H24" s="3"/>
    </row>
    <row r="25" spans="1:8" x14ac:dyDescent="0.25">
      <c r="A25" s="10">
        <v>48</v>
      </c>
      <c r="B25" s="7" t="s">
        <v>39</v>
      </c>
      <c r="C25" s="14">
        <f>48*54</f>
        <v>2592</v>
      </c>
      <c r="D25" s="19"/>
      <c r="E25" s="21"/>
      <c r="F25" s="7" t="s">
        <v>13</v>
      </c>
      <c r="G25" s="3">
        <v>1000</v>
      </c>
      <c r="H25" s="14"/>
    </row>
    <row r="26" spans="1:8" x14ac:dyDescent="0.25">
      <c r="A26" s="10">
        <v>36</v>
      </c>
      <c r="B26" s="7" t="s">
        <v>38</v>
      </c>
      <c r="C26" s="14">
        <f>36*210</f>
        <v>7560</v>
      </c>
      <c r="D26" s="19"/>
      <c r="E26" s="21"/>
      <c r="F26" s="7" t="s">
        <v>16</v>
      </c>
      <c r="G26" s="14"/>
      <c r="H26" s="14">
        <v>5000</v>
      </c>
    </row>
    <row r="27" spans="1:8" x14ac:dyDescent="0.25">
      <c r="A27" s="10">
        <v>24</v>
      </c>
      <c r="B27" s="7" t="s">
        <v>37</v>
      </c>
      <c r="C27" s="14">
        <f>24*180</f>
        <v>4320</v>
      </c>
      <c r="D27" s="19"/>
      <c r="E27" s="21"/>
      <c r="F27" s="7" t="s">
        <v>72</v>
      </c>
      <c r="G27" s="14"/>
      <c r="H27" s="14">
        <v>75000</v>
      </c>
    </row>
    <row r="28" spans="1:8" ht="15.75" thickBot="1" x14ac:dyDescent="0.3">
      <c r="A28" s="10">
        <v>42</v>
      </c>
      <c r="B28" s="7" t="s">
        <v>40</v>
      </c>
      <c r="C28" s="14">
        <f>42*115</f>
        <v>4830</v>
      </c>
      <c r="D28" s="19"/>
      <c r="E28" s="21"/>
      <c r="F28" s="7" t="s">
        <v>18</v>
      </c>
      <c r="G28" s="15"/>
      <c r="H28" s="17">
        <v>239140.8</v>
      </c>
    </row>
    <row r="29" spans="1:8" ht="15.75" thickBot="1" x14ac:dyDescent="0.3">
      <c r="A29" s="10">
        <v>24</v>
      </c>
      <c r="B29" s="7" t="s">
        <v>41</v>
      </c>
      <c r="C29" s="14">
        <f>24*120</f>
        <v>2880</v>
      </c>
      <c r="D29" s="19"/>
      <c r="E29" s="21"/>
      <c r="F29" s="7" t="s">
        <v>20</v>
      </c>
      <c r="G29" s="26">
        <f>SUM(G17:G28)</f>
        <v>319140.8</v>
      </c>
      <c r="H29" s="27">
        <f>SUM(H26:H28)</f>
        <v>319140.8</v>
      </c>
    </row>
    <row r="30" spans="1:8" ht="15.75" thickTop="1" x14ac:dyDescent="0.25">
      <c r="A30" s="10">
        <v>36</v>
      </c>
      <c r="B30" s="7" t="s">
        <v>42</v>
      </c>
      <c r="C30" s="14">
        <f>36*88</f>
        <v>3168</v>
      </c>
      <c r="D30" s="19"/>
      <c r="E30" s="21"/>
      <c r="F30" s="7"/>
      <c r="G30" s="16"/>
      <c r="H30" s="16"/>
    </row>
    <row r="31" spans="1:8" x14ac:dyDescent="0.25">
      <c r="A31" s="10">
        <v>18</v>
      </c>
      <c r="B31" s="7" t="s">
        <v>43</v>
      </c>
      <c r="C31" s="14">
        <f>18*60</f>
        <v>1080</v>
      </c>
      <c r="D31" s="19"/>
      <c r="E31" s="21"/>
      <c r="F31" s="7" t="s">
        <v>73</v>
      </c>
      <c r="G31" s="3"/>
      <c r="H31" s="3"/>
    </row>
    <row r="32" spans="1:8" x14ac:dyDescent="0.25">
      <c r="A32" s="10">
        <v>60</v>
      </c>
      <c r="B32" s="7" t="s">
        <v>44</v>
      </c>
      <c r="C32" s="14">
        <f>60*35</f>
        <v>2100</v>
      </c>
      <c r="D32" s="19"/>
      <c r="E32" s="21"/>
      <c r="F32" s="7" t="s">
        <v>74</v>
      </c>
      <c r="G32" s="3"/>
      <c r="H32" s="3"/>
    </row>
    <row r="33" spans="1:8" x14ac:dyDescent="0.25">
      <c r="A33" s="10">
        <v>60</v>
      </c>
      <c r="B33" s="7" t="s">
        <v>45</v>
      </c>
      <c r="C33" s="14">
        <f>60*27</f>
        <v>1620</v>
      </c>
      <c r="D33" s="19"/>
      <c r="E33" s="21"/>
      <c r="F33" s="7" t="s">
        <v>75</v>
      </c>
      <c r="G33" s="3"/>
      <c r="H33" s="3"/>
    </row>
    <row r="34" spans="1:8" x14ac:dyDescent="0.25">
      <c r="A34" s="10">
        <v>60</v>
      </c>
      <c r="B34" s="7" t="s">
        <v>46</v>
      </c>
      <c r="C34" s="14">
        <f>60*45</f>
        <v>2700</v>
      </c>
      <c r="D34" s="19"/>
      <c r="E34" s="21"/>
      <c r="F34" s="7"/>
      <c r="G34" s="3"/>
      <c r="H34" s="3"/>
    </row>
    <row r="35" spans="1:8" x14ac:dyDescent="0.25">
      <c r="A35" s="10">
        <v>36</v>
      </c>
      <c r="B35" s="7" t="s">
        <v>47</v>
      </c>
      <c r="C35" s="14">
        <f>36*36.5</f>
        <v>1314</v>
      </c>
      <c r="D35" s="19"/>
      <c r="E35" s="21"/>
      <c r="F35" s="7" t="s">
        <v>76</v>
      </c>
      <c r="G35" s="3"/>
      <c r="H35" s="3"/>
    </row>
    <row r="36" spans="1:8" x14ac:dyDescent="0.25">
      <c r="A36" s="10">
        <v>48</v>
      </c>
      <c r="B36" s="7" t="s">
        <v>48</v>
      </c>
      <c r="C36" s="14">
        <f>48*30</f>
        <v>1440</v>
      </c>
      <c r="D36" s="19"/>
      <c r="E36" s="21"/>
      <c r="F36" s="7"/>
      <c r="G36" s="3"/>
      <c r="H36" s="3"/>
    </row>
    <row r="37" spans="1:8" ht="15.75" thickBot="1" x14ac:dyDescent="0.3">
      <c r="A37" s="10">
        <v>24</v>
      </c>
      <c r="B37" s="7" t="s">
        <v>49</v>
      </c>
      <c r="C37" s="14">
        <f>24*92</f>
        <v>2208</v>
      </c>
      <c r="D37" s="19"/>
      <c r="E37" s="21"/>
      <c r="F37" s="29" t="s">
        <v>21</v>
      </c>
      <c r="G37" s="35" t="s">
        <v>78</v>
      </c>
      <c r="H37" s="36"/>
    </row>
    <row r="38" spans="1:8" x14ac:dyDescent="0.25">
      <c r="A38" s="10">
        <v>24</v>
      </c>
      <c r="B38" s="7" t="s">
        <v>50</v>
      </c>
      <c r="C38" s="14">
        <f>24*72</f>
        <v>1728</v>
      </c>
      <c r="D38" s="19"/>
      <c r="E38" s="21"/>
      <c r="F38" s="30" t="s">
        <v>77</v>
      </c>
      <c r="G38" s="37" t="s">
        <v>79</v>
      </c>
      <c r="H38" s="38"/>
    </row>
    <row r="39" spans="1:8" ht="15.75" thickBot="1" x14ac:dyDescent="0.3">
      <c r="A39" s="10">
        <v>80</v>
      </c>
      <c r="B39" s="7" t="s">
        <v>51</v>
      </c>
      <c r="C39" s="17">
        <f>80*120</f>
        <v>9600</v>
      </c>
      <c r="D39" s="19">
        <f>SUM(C21:C39)</f>
        <v>83700</v>
      </c>
      <c r="E39" s="21"/>
      <c r="F39" s="28" t="s">
        <v>22</v>
      </c>
      <c r="G39" s="39" t="s">
        <v>80</v>
      </c>
      <c r="H39" s="40"/>
    </row>
    <row r="40" spans="1:8" x14ac:dyDescent="0.25">
      <c r="A40" s="10"/>
      <c r="B40" s="7" t="s">
        <v>10</v>
      </c>
      <c r="C40" s="16"/>
      <c r="D40" s="19"/>
      <c r="E40" s="21"/>
      <c r="F40" s="7"/>
      <c r="G40" s="3"/>
      <c r="H40" s="3"/>
    </row>
    <row r="41" spans="1:8" x14ac:dyDescent="0.25">
      <c r="A41" s="10"/>
      <c r="B41" s="7" t="s">
        <v>52</v>
      </c>
      <c r="C41" s="14"/>
      <c r="D41" s="19"/>
      <c r="E41" s="21"/>
      <c r="F41" s="7"/>
      <c r="G41" s="3"/>
      <c r="H41" s="3"/>
    </row>
    <row r="42" spans="1:8" x14ac:dyDescent="0.25">
      <c r="A42" s="10"/>
      <c r="B42" s="7" t="s">
        <v>53</v>
      </c>
      <c r="C42" s="14"/>
      <c r="D42" s="19"/>
      <c r="E42" s="21"/>
      <c r="F42" s="7"/>
      <c r="G42" s="3"/>
      <c r="H42" s="3"/>
    </row>
    <row r="43" spans="1:8" x14ac:dyDescent="0.25">
      <c r="A43" s="10">
        <v>1</v>
      </c>
      <c r="B43" s="7" t="s">
        <v>54</v>
      </c>
      <c r="C43" s="14"/>
      <c r="D43" s="19">
        <v>150000</v>
      </c>
      <c r="E43" s="21"/>
      <c r="F43" s="7"/>
      <c r="G43" s="3"/>
      <c r="H43" s="3"/>
    </row>
    <row r="44" spans="1:8" x14ac:dyDescent="0.25">
      <c r="A44" s="10"/>
      <c r="B44" s="7" t="s">
        <v>11</v>
      </c>
      <c r="C44" s="14"/>
      <c r="D44" s="19"/>
      <c r="E44" s="21"/>
      <c r="F44" s="7"/>
      <c r="G44" s="3"/>
      <c r="H44" s="3"/>
    </row>
    <row r="45" spans="1:8" x14ac:dyDescent="0.25">
      <c r="A45" s="10">
        <v>2</v>
      </c>
      <c r="B45" s="7" t="s">
        <v>55</v>
      </c>
      <c r="C45" s="14">
        <f>2*800</f>
        <v>1600</v>
      </c>
      <c r="D45" s="19"/>
      <c r="E45" s="21"/>
      <c r="F45" s="7"/>
      <c r="G45" s="3"/>
      <c r="H45" s="3"/>
    </row>
    <row r="46" spans="1:8" x14ac:dyDescent="0.25">
      <c r="A46" s="10">
        <v>3</v>
      </c>
      <c r="B46" s="7" t="s">
        <v>56</v>
      </c>
      <c r="C46" s="14">
        <f>3*1100</f>
        <v>3300</v>
      </c>
      <c r="D46" s="19"/>
      <c r="E46" s="21"/>
      <c r="F46" s="7"/>
      <c r="G46" s="3"/>
      <c r="H46" s="3"/>
    </row>
    <row r="47" spans="1:8" x14ac:dyDescent="0.25">
      <c r="A47" s="10">
        <v>1</v>
      </c>
      <c r="B47" s="7" t="s">
        <v>57</v>
      </c>
      <c r="C47" s="14">
        <f>1*3000</f>
        <v>3000</v>
      </c>
      <c r="D47" s="19"/>
      <c r="E47" s="21"/>
      <c r="F47" s="7"/>
      <c r="G47" s="3"/>
      <c r="H47" s="3"/>
    </row>
    <row r="48" spans="1:8" x14ac:dyDescent="0.25">
      <c r="A48" s="10">
        <v>1</v>
      </c>
      <c r="B48" s="7" t="s">
        <v>58</v>
      </c>
      <c r="C48" s="14">
        <f>1*1300</f>
        <v>1300</v>
      </c>
      <c r="D48" s="19"/>
      <c r="E48" s="21"/>
      <c r="F48" s="7"/>
      <c r="G48" s="3"/>
      <c r="H48" s="3"/>
    </row>
    <row r="49" spans="1:8" x14ac:dyDescent="0.25">
      <c r="A49" s="10">
        <v>2</v>
      </c>
      <c r="B49" s="7" t="s">
        <v>59</v>
      </c>
      <c r="C49" s="14">
        <f>2*100</f>
        <v>200</v>
      </c>
      <c r="D49" s="19"/>
      <c r="E49" s="21"/>
      <c r="F49" s="7"/>
      <c r="G49" s="3"/>
      <c r="H49" s="3"/>
    </row>
    <row r="50" spans="1:8" ht="15.75" thickBot="1" x14ac:dyDescent="0.3">
      <c r="A50" s="10">
        <v>1</v>
      </c>
      <c r="B50" s="7" t="s">
        <v>60</v>
      </c>
      <c r="C50" s="17">
        <f>1*1500</f>
        <v>1500</v>
      </c>
      <c r="D50" s="19">
        <f>SUM(C45:C50)</f>
        <v>10900</v>
      </c>
      <c r="E50" s="21"/>
      <c r="F50" s="7"/>
      <c r="G50" s="3"/>
      <c r="H50" s="3"/>
    </row>
    <row r="51" spans="1:8" x14ac:dyDescent="0.25">
      <c r="A51" s="10"/>
      <c r="B51" s="7" t="s">
        <v>12</v>
      </c>
      <c r="C51" s="16"/>
      <c r="D51" s="19"/>
      <c r="E51" s="21"/>
      <c r="F51" s="7"/>
      <c r="G51" s="3"/>
      <c r="H51" s="3"/>
    </row>
    <row r="52" spans="1:8" x14ac:dyDescent="0.25">
      <c r="A52" s="10"/>
      <c r="B52" s="7" t="s">
        <v>61</v>
      </c>
      <c r="C52" s="14"/>
      <c r="D52" s="19"/>
      <c r="E52" s="21"/>
      <c r="F52" s="7"/>
      <c r="G52" s="3"/>
      <c r="H52" s="3"/>
    </row>
    <row r="53" spans="1:8" x14ac:dyDescent="0.25">
      <c r="A53" s="10">
        <v>6</v>
      </c>
      <c r="B53" s="7" t="s">
        <v>62</v>
      </c>
      <c r="C53" s="3">
        <f>6*40</f>
        <v>240</v>
      </c>
      <c r="D53" s="18"/>
      <c r="E53" s="21"/>
      <c r="F53" s="7"/>
      <c r="G53" s="3"/>
      <c r="H53" s="3"/>
    </row>
    <row r="54" spans="1:8" x14ac:dyDescent="0.25">
      <c r="A54" s="10">
        <v>1</v>
      </c>
      <c r="B54" s="7" t="s">
        <v>63</v>
      </c>
      <c r="C54" s="3">
        <v>200</v>
      </c>
      <c r="D54" s="18"/>
      <c r="E54" s="21"/>
      <c r="F54" s="7"/>
      <c r="G54" s="3"/>
      <c r="H54" s="3"/>
    </row>
    <row r="55" spans="1:8" x14ac:dyDescent="0.25">
      <c r="A55" s="10">
        <v>1</v>
      </c>
      <c r="B55" s="7" t="s">
        <v>64</v>
      </c>
      <c r="C55" s="3">
        <v>60</v>
      </c>
      <c r="D55" s="18"/>
      <c r="E55" s="21"/>
      <c r="F55" s="7"/>
      <c r="G55" s="3"/>
      <c r="H55" s="3"/>
    </row>
    <row r="56" spans="1:8" ht="15.75" thickBot="1" x14ac:dyDescent="0.3">
      <c r="A56" s="10">
        <v>1</v>
      </c>
      <c r="B56" s="7" t="s">
        <v>65</v>
      </c>
      <c r="C56" s="23">
        <v>500</v>
      </c>
      <c r="D56" s="23">
        <f>SUM(C53:C56)</f>
        <v>1000</v>
      </c>
      <c r="E56" s="21"/>
      <c r="F56" s="7"/>
      <c r="G56" s="3"/>
      <c r="H56" s="3"/>
    </row>
    <row r="57" spans="1:8" ht="20.25" customHeight="1" thickBot="1" x14ac:dyDescent="0.3">
      <c r="A57" s="11"/>
      <c r="B57" s="8" t="s">
        <v>14</v>
      </c>
      <c r="C57" s="1"/>
      <c r="D57" s="24">
        <f>SUM(D8:D56)</f>
        <v>319140.8</v>
      </c>
      <c r="E57" s="22"/>
      <c r="F57" s="8"/>
      <c r="G57" s="4"/>
      <c r="H57" s="4"/>
    </row>
    <row r="58" spans="1:8" ht="15.75" thickTop="1" x14ac:dyDescent="0.25">
      <c r="D58" s="5"/>
    </row>
  </sheetData>
  <mergeCells count="6">
    <mergeCell ref="G39:H39"/>
    <mergeCell ref="A2:D2"/>
    <mergeCell ref="E1:H1"/>
    <mergeCell ref="E2:H2"/>
    <mergeCell ref="G37:H37"/>
    <mergeCell ref="G38:H38"/>
  </mergeCells>
  <printOptions horizontalCentered="1" verticalCentered="1"/>
  <pageMargins left="0.98425196850393704" right="0.78740157480314965" top="0.78740157480314965" bottom="1.1811023622047245" header="0.31496062992125984" footer="0.31496062992125984"/>
  <pageSetup paperSize="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cp:lastPrinted>2021-04-30T16:41:36Z</cp:lastPrinted>
  <dcterms:created xsi:type="dcterms:W3CDTF">2021-04-30T16:17:34Z</dcterms:created>
  <dcterms:modified xsi:type="dcterms:W3CDTF">2021-05-22T01:44:32Z</dcterms:modified>
</cp:coreProperties>
</file>