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8_{7BEFA037-69D7-4480-95C0-70A819108428}" xr6:coauthVersionLast="46" xr6:coauthVersionMax="46" xr10:uidLastSave="{00000000-0000-0000-0000-000000000000}"/>
  <bookViews>
    <workbookView xWindow="-120" yWindow="-120" windowWidth="20730" windowHeight="11160" xr2:uid="{62CA71F1-CB76-48C9-A1D2-886FB42CB2B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1" i="1"/>
  <c r="H7" i="1"/>
  <c r="C47" i="1"/>
  <c r="D50" i="1" s="1"/>
  <c r="D45" i="1"/>
  <c r="C42" i="1"/>
  <c r="C41" i="1"/>
  <c r="C40" i="1"/>
  <c r="C39" i="1"/>
  <c r="C38" i="1"/>
  <c r="C37" i="1"/>
  <c r="C33" i="1"/>
  <c r="C36" i="1"/>
  <c r="C32" i="1"/>
  <c r="C31" i="1"/>
  <c r="C30" i="1"/>
  <c r="C29" i="1"/>
  <c r="C28" i="1"/>
  <c r="C27" i="1"/>
  <c r="C26" i="1"/>
  <c r="C25" i="1"/>
  <c r="C24" i="1"/>
  <c r="C22" i="1"/>
  <c r="H12" i="1" l="1"/>
  <c r="H16" i="1" s="1"/>
  <c r="D42" i="1"/>
  <c r="C23" i="1"/>
  <c r="C21" i="1"/>
  <c r="C20" i="1"/>
  <c r="C19" i="1"/>
  <c r="C18" i="1"/>
  <c r="D8" i="1"/>
  <c r="D33" i="1" l="1"/>
  <c r="D51" i="1" s="1"/>
</calcChain>
</file>

<file path=xl/sharedStrings.xml><?xml version="1.0" encoding="utf-8"?>
<sst xmlns="http://schemas.openxmlformats.org/spreadsheetml/2006/main" count="78" uniqueCount="77">
  <si>
    <t xml:space="preserve">Inventario No. 1 del Almacén "Venus" propiedad del Sr. Luis Morales Garcia </t>
  </si>
  <si>
    <t xml:space="preserve">Practicado el 1 de febrero de 2020 </t>
  </si>
  <si>
    <t xml:space="preserve">Activo </t>
  </si>
  <si>
    <t xml:space="preserve">Corriente </t>
  </si>
  <si>
    <t xml:space="preserve">Caja </t>
  </si>
  <si>
    <t xml:space="preserve">Disponible </t>
  </si>
  <si>
    <t xml:space="preserve">Dinero en efectivo </t>
  </si>
  <si>
    <t xml:space="preserve">Cheques a nuestro favor </t>
  </si>
  <si>
    <t xml:space="preserve">Banco Industrial </t>
  </si>
  <si>
    <t>Cuenta de depósito Monetario No. 08-756-1</t>
  </si>
  <si>
    <t xml:space="preserve">Banco Continental </t>
  </si>
  <si>
    <t>Cuenta de ahorro corriente No. 345671-4</t>
  </si>
  <si>
    <t xml:space="preserve">IVA Por Cobrar </t>
  </si>
  <si>
    <t>v/ 12% sobre/ Q. 540445 de facturas a favor</t>
  </si>
  <si>
    <t xml:space="preserve">Alquileres </t>
  </si>
  <si>
    <t xml:space="preserve">Factura No. 679 "Las Gardenias" Q. 1800 c/mes </t>
  </si>
  <si>
    <t xml:space="preserve">Mercaderias </t>
  </si>
  <si>
    <t xml:space="preserve">TV color Sharp 24" Q. 3100 cada uno  </t>
  </si>
  <si>
    <t xml:space="preserve">TV color Sony 20" Q. 2300 cada uno  </t>
  </si>
  <si>
    <t xml:space="preserve">TV color Sango 14" Q. 1050 cada uno </t>
  </si>
  <si>
    <t xml:space="preserve">Radiogravadoras Sony Q. 850 cada uno </t>
  </si>
  <si>
    <t xml:space="preserve">Radios 4 bandas Toshiba Q.475 cada uno </t>
  </si>
  <si>
    <t>No Corriente</t>
  </si>
  <si>
    <t>Mobiliario y Equipo</t>
  </si>
  <si>
    <t>Vehiculos de Reparto</t>
  </si>
  <si>
    <t>Panel mrc Toyota gris md 2,018 chasis P-3456267</t>
  </si>
  <si>
    <t>Pick-up mrc Toyota azul md 2,018 chasis R-78965</t>
  </si>
  <si>
    <t>Gastos de Organización</t>
  </si>
  <si>
    <t>Rec No. 98677 del Registro Mercantil Autoriz</t>
  </si>
  <si>
    <t>Rec No. 352227 SAT habilitacion de libros</t>
  </si>
  <si>
    <t>Fac No. 558 Tramites el Sol mrnt Y Tributario</t>
  </si>
  <si>
    <t>Suma del Activo</t>
  </si>
  <si>
    <t>Pasivo</t>
  </si>
  <si>
    <t>Van a folio No. 2</t>
  </si>
  <si>
    <t xml:space="preserve">Radiogravadoras Medianas Sony Q.610 cada uno </t>
  </si>
  <si>
    <t xml:space="preserve">Equipo de Sonido mrc Sony Q2,200 cada uno </t>
  </si>
  <si>
    <t xml:space="preserve">Equipo Sonido mrc Sony  Q 1,450 cada uno </t>
  </si>
  <si>
    <t xml:space="preserve">Radios mdn 2 bandos, mrc Tosbila Q360 cada uno </t>
  </si>
  <si>
    <t xml:space="preserve">Equipo Sonido mrc Aiws Q 1,375 cada uno </t>
  </si>
  <si>
    <t xml:space="preserve">Licuadora 6 Velocidad mrc Philips Q 315 cada uno </t>
  </si>
  <si>
    <t xml:space="preserve">Proosadores alimt mrc Philips Q 385 cada uno </t>
  </si>
  <si>
    <t xml:space="preserve">Extractores de jugo mrc Philips  Q 420 cada uno </t>
  </si>
  <si>
    <t xml:space="preserve">Refrigeradores de 12` mrc Cntntl  Q 2,500 cada uno </t>
  </si>
  <si>
    <t xml:space="preserve">Refrigeradores de 9` mrc Cntntl  Q 1,450 cada uno </t>
  </si>
  <si>
    <t xml:space="preserve">Planchas gnds mrc Philips Q 135 cada uno </t>
  </si>
  <si>
    <t xml:space="preserve">Mostradores mdn de mdra Vidrio Q 1,200 cada uno </t>
  </si>
  <si>
    <t xml:space="preserve">Estantes de madera  Q 900 cada uno </t>
  </si>
  <si>
    <t xml:space="preserve">Maquina registradora mrc Nacional Q 3,000 cada uno </t>
  </si>
  <si>
    <t xml:space="preserve">Mesa alta de mdra mqña registradr Q 200 cada uno </t>
  </si>
  <si>
    <t xml:space="preserve">Archivo de metal 4 cmplnt imperio Q 1,250 cada uno </t>
  </si>
  <si>
    <t xml:space="preserve">Maquina de escribir mrc Royal Q 1,800 cada uno </t>
  </si>
  <si>
    <t xml:space="preserve">Sillas de metal mrc Imperio Q 400 cada uno </t>
  </si>
  <si>
    <t xml:space="preserve">Libros de Contabilidad Q 50 cada uno </t>
  </si>
  <si>
    <t>Vienen de folio No. 1</t>
  </si>
  <si>
    <t xml:space="preserve">Proveedores </t>
  </si>
  <si>
    <t>Importadora Electrodometicos S.A.</t>
  </si>
  <si>
    <t xml:space="preserve">Distribuidora de Occidente </t>
  </si>
  <si>
    <t>Acreedores</t>
  </si>
  <si>
    <t>Muebles del Sur 100% Maquina de Escribir</t>
  </si>
  <si>
    <t xml:space="preserve">Documentos Por Pagar Largo Plazo </t>
  </si>
  <si>
    <t xml:space="preserve">Suma del Pasivo </t>
  </si>
  <si>
    <t xml:space="preserve">Capital </t>
  </si>
  <si>
    <t xml:space="preserve">Suma del Activo </t>
  </si>
  <si>
    <t xml:space="preserve">Sumal del Pasivo </t>
  </si>
  <si>
    <t xml:space="preserve">Suma del Pasivo y Capital </t>
  </si>
  <si>
    <t xml:space="preserve">Letras a CIDEA  de Q. 3000 cada uno </t>
  </si>
  <si>
    <t>trimonio neto del Almacen "Venus", Propiedad del señor Luis Morales Garcia aciende a.</t>
  </si>
  <si>
    <t xml:space="preserve">Quientos setenta y cinco mil nuevecientos secenta y tres con cuarenta centavos </t>
  </si>
  <si>
    <t>(Q.575,693.40).-</t>
  </si>
  <si>
    <t>Luis M.Garcia</t>
  </si>
  <si>
    <t>Luis Morales Garcia</t>
  </si>
  <si>
    <t>Perito Contador</t>
  </si>
  <si>
    <t>Propietario</t>
  </si>
  <si>
    <t>El Infraescrito Perito Contador Registrado ante la SAT con el NIT 473729-6. Certifica que el Pa-</t>
  </si>
  <si>
    <t>ManfredoBenjamínLópezCastillo</t>
  </si>
  <si>
    <t>Manfredo Benjamín López Castillo</t>
  </si>
  <si>
    <t>Coatepeque 01 de Febrero de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</si>
</sst>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lackadder ITC"/>
      <family val="5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theme="4"/>
      </bottom>
      <diagonal/>
    </border>
    <border>
      <left/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/>
      <right/>
      <top style="double">
        <color theme="4"/>
      </top>
      <bottom style="double">
        <color rgb="FFFF0000"/>
      </bottom>
      <diagonal/>
    </border>
    <border>
      <left style="double">
        <color theme="4"/>
      </left>
      <right/>
      <top style="double">
        <color theme="4"/>
      </top>
      <bottom style="double">
        <color rgb="FFFF0000"/>
      </bottom>
      <diagonal/>
    </border>
    <border>
      <left/>
      <right style="double">
        <color theme="4"/>
      </right>
      <top style="double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/>
      <diagonal/>
    </border>
    <border>
      <left/>
      <right/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ck">
        <color auto="1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theme="4"/>
      </bottom>
      <diagonal/>
    </border>
    <border>
      <left/>
      <right style="double">
        <color rgb="FFFF0000"/>
      </right>
      <top style="thin">
        <color theme="4"/>
      </top>
      <bottom style="thick">
        <color auto="1"/>
      </bottom>
      <diagonal/>
    </border>
    <border>
      <left/>
      <right/>
      <top/>
      <bottom style="thin">
        <color rgb="FF0070C0"/>
      </bottom>
      <diagonal/>
    </border>
    <border>
      <left style="double">
        <color rgb="FFC00000"/>
      </left>
      <right/>
      <top/>
      <bottom style="thin">
        <color rgb="FF0070C0"/>
      </bottom>
      <diagonal/>
    </border>
    <border>
      <left/>
      <right style="double">
        <color rgb="FFC00000"/>
      </right>
      <top/>
      <bottom style="thin">
        <color rgb="FF0070C0"/>
      </bottom>
      <diagonal/>
    </border>
    <border>
      <left style="double">
        <color rgb="FFC0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C00000"/>
      </right>
      <top style="thin">
        <color rgb="FF0070C0"/>
      </top>
      <bottom style="thin">
        <color theme="4"/>
      </bottom>
      <diagonal/>
    </border>
    <border>
      <left style="double">
        <color rgb="FFC00000"/>
      </left>
      <right/>
      <top style="thin">
        <color rgb="FF0070C0"/>
      </top>
      <bottom style="thin">
        <color theme="4"/>
      </bottom>
      <diagonal/>
    </border>
    <border>
      <left/>
      <right style="double">
        <color rgb="FFC00000"/>
      </right>
      <top style="thin">
        <color rgb="FF0070C0"/>
      </top>
      <bottom style="thin">
        <color theme="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/>
    <xf numFmtId="0" fontId="0" fillId="0" borderId="21" xfId="0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5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4" xfId="0" applyNumberFormat="1" applyBorder="1"/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3" xfId="0" applyFont="1" applyBorder="1"/>
    <xf numFmtId="164" fontId="1" fillId="0" borderId="7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DFA3-162C-4525-A87D-57EDC07FF7D8}">
  <dimension ref="A1:H54"/>
  <sheetViews>
    <sheetView tabSelected="1" topLeftCell="A9" zoomScaleNormal="100" workbookViewId="0">
      <selection activeCell="B52" sqref="B52"/>
    </sheetView>
  </sheetViews>
  <sheetFormatPr baseColWidth="10" defaultRowHeight="15" x14ac:dyDescent="0.25"/>
  <cols>
    <col min="1" max="1" width="3.7109375" customWidth="1"/>
    <col min="2" max="2" width="46.140625" customWidth="1"/>
    <col min="3" max="3" width="16.42578125" customWidth="1"/>
    <col min="4" max="4" width="16.5703125" customWidth="1"/>
    <col min="5" max="5" width="5.28515625" customWidth="1"/>
    <col min="6" max="6" width="42.5703125" customWidth="1"/>
    <col min="7" max="7" width="17" customWidth="1"/>
    <col min="8" max="8" width="18" customWidth="1"/>
  </cols>
  <sheetData>
    <row r="1" spans="1:8" ht="26.25" customHeight="1" thickTop="1" thickBot="1" x14ac:dyDescent="0.3">
      <c r="A1" s="25" t="s">
        <v>0</v>
      </c>
      <c r="B1" s="26"/>
      <c r="C1" s="26"/>
      <c r="D1" s="27"/>
      <c r="E1" s="25"/>
      <c r="F1" s="26"/>
      <c r="G1" s="26"/>
      <c r="H1" s="27"/>
    </row>
    <row r="2" spans="1:8" ht="15.75" customHeight="1" thickTop="1" thickBot="1" x14ac:dyDescent="0.3">
      <c r="A2" s="28" t="s">
        <v>1</v>
      </c>
      <c r="B2" s="29"/>
      <c r="C2" s="29"/>
      <c r="D2" s="30"/>
      <c r="E2" s="5"/>
      <c r="F2" s="6"/>
      <c r="G2" s="6"/>
      <c r="H2" s="7"/>
    </row>
    <row r="3" spans="1:8" ht="15.75" thickTop="1" x14ac:dyDescent="0.25">
      <c r="A3" s="3"/>
      <c r="B3" s="42" t="s">
        <v>2</v>
      </c>
      <c r="C3" s="3"/>
      <c r="D3" s="3"/>
      <c r="E3" s="3"/>
      <c r="F3" s="3" t="s">
        <v>53</v>
      </c>
      <c r="G3" s="3"/>
      <c r="H3" s="1"/>
    </row>
    <row r="4" spans="1:8" ht="14.25" customHeight="1" x14ac:dyDescent="0.25">
      <c r="A4" s="4"/>
      <c r="B4" s="43" t="s">
        <v>3</v>
      </c>
      <c r="C4" s="4"/>
      <c r="D4" s="4"/>
      <c r="E4" s="4"/>
      <c r="F4" s="44" t="s">
        <v>3</v>
      </c>
      <c r="G4" s="4"/>
      <c r="H4" s="2"/>
    </row>
    <row r="5" spans="1:8" x14ac:dyDescent="0.25">
      <c r="A5" s="4"/>
      <c r="B5" s="43" t="s">
        <v>5</v>
      </c>
      <c r="C5" s="4"/>
      <c r="D5" s="4"/>
      <c r="E5" s="4"/>
      <c r="F5" s="44" t="s">
        <v>54</v>
      </c>
      <c r="G5" s="4"/>
      <c r="H5" s="2"/>
    </row>
    <row r="6" spans="1:8" x14ac:dyDescent="0.25">
      <c r="A6" s="4"/>
      <c r="B6" s="2" t="s">
        <v>4</v>
      </c>
      <c r="C6" s="4"/>
      <c r="D6" s="4"/>
      <c r="E6" s="4"/>
      <c r="F6" s="4" t="s">
        <v>55</v>
      </c>
      <c r="G6" s="11">
        <v>29730</v>
      </c>
      <c r="H6" s="22"/>
    </row>
    <row r="7" spans="1:8" ht="15.75" thickBot="1" x14ac:dyDescent="0.3">
      <c r="A7" s="4"/>
      <c r="B7" s="2" t="s">
        <v>6</v>
      </c>
      <c r="C7" s="11">
        <v>7400</v>
      </c>
      <c r="D7" s="11"/>
      <c r="E7" s="4"/>
      <c r="F7" s="4" t="s">
        <v>56</v>
      </c>
      <c r="G7" s="20">
        <v>5925</v>
      </c>
      <c r="H7" s="22">
        <f>G6+G7</f>
        <v>35655</v>
      </c>
    </row>
    <row r="8" spans="1:8" ht="16.5" thickTop="1" thickBot="1" x14ac:dyDescent="0.3">
      <c r="A8" s="4"/>
      <c r="B8" s="2" t="s">
        <v>7</v>
      </c>
      <c r="C8" s="12">
        <v>2000</v>
      </c>
      <c r="D8" s="11">
        <f>C7+C8</f>
        <v>9400</v>
      </c>
      <c r="E8" s="4"/>
      <c r="F8" s="44" t="s">
        <v>57</v>
      </c>
      <c r="G8" s="13"/>
      <c r="H8" s="22"/>
    </row>
    <row r="9" spans="1:8" x14ac:dyDescent="0.25">
      <c r="A9" s="4"/>
      <c r="B9" s="43" t="s">
        <v>8</v>
      </c>
      <c r="C9" s="13"/>
      <c r="D9" s="11"/>
      <c r="E9" s="4"/>
      <c r="F9" s="4" t="s">
        <v>58</v>
      </c>
      <c r="G9" s="11"/>
      <c r="H9" s="22">
        <v>1800</v>
      </c>
    </row>
    <row r="10" spans="1:8" x14ac:dyDescent="0.25">
      <c r="A10" s="4">
        <v>1</v>
      </c>
      <c r="B10" s="2" t="s">
        <v>9</v>
      </c>
      <c r="C10" s="11"/>
      <c r="D10" s="11">
        <v>8000</v>
      </c>
      <c r="E10" s="4"/>
      <c r="F10" s="4" t="s">
        <v>59</v>
      </c>
      <c r="G10" s="11"/>
      <c r="H10" s="22"/>
    </row>
    <row r="11" spans="1:8" ht="15.75" thickBot="1" x14ac:dyDescent="0.3">
      <c r="A11" s="4"/>
      <c r="B11" s="43" t="s">
        <v>10</v>
      </c>
      <c r="C11" s="11"/>
      <c r="D11" s="11"/>
      <c r="E11" s="4">
        <v>9</v>
      </c>
      <c r="F11" s="4" t="s">
        <v>65</v>
      </c>
      <c r="G11" s="11"/>
      <c r="H11" s="20">
        <f>E11*3000</f>
        <v>27000</v>
      </c>
    </row>
    <row r="12" spans="1:8" ht="15.75" thickTop="1" x14ac:dyDescent="0.25">
      <c r="A12" s="4">
        <v>1</v>
      </c>
      <c r="B12" s="2" t="s">
        <v>11</v>
      </c>
      <c r="C12" s="11"/>
      <c r="D12" s="11">
        <v>17000</v>
      </c>
      <c r="E12" s="4"/>
      <c r="F12" s="4" t="s">
        <v>60</v>
      </c>
      <c r="G12" s="11"/>
      <c r="H12" s="23">
        <f>H7+H9+H11</f>
        <v>64455</v>
      </c>
    </row>
    <row r="13" spans="1:8" x14ac:dyDescent="0.25">
      <c r="A13" s="4"/>
      <c r="B13" s="43" t="s">
        <v>12</v>
      </c>
      <c r="C13" s="11"/>
      <c r="D13" s="11"/>
      <c r="E13" s="4"/>
      <c r="F13" s="44" t="s">
        <v>61</v>
      </c>
      <c r="G13" s="11"/>
      <c r="H13" s="22"/>
    </row>
    <row r="14" spans="1:8" x14ac:dyDescent="0.25">
      <c r="A14" s="4"/>
      <c r="B14" s="2" t="s">
        <v>13</v>
      </c>
      <c r="C14" s="11"/>
      <c r="D14" s="11">
        <v>64853.4</v>
      </c>
      <c r="E14" s="4"/>
      <c r="F14" s="4" t="s">
        <v>62</v>
      </c>
      <c r="G14" s="11">
        <v>640418.4</v>
      </c>
      <c r="H14" s="22"/>
    </row>
    <row r="15" spans="1:8" ht="15.75" thickBot="1" x14ac:dyDescent="0.3">
      <c r="A15" s="4"/>
      <c r="B15" s="43" t="s">
        <v>14</v>
      </c>
      <c r="C15" s="11"/>
      <c r="D15" s="11"/>
      <c r="E15" s="4"/>
      <c r="F15" s="4" t="s">
        <v>63</v>
      </c>
      <c r="G15" s="20">
        <v>64455</v>
      </c>
      <c r="H15" s="24">
        <f>G14-G15</f>
        <v>575963.4</v>
      </c>
    </row>
    <row r="16" spans="1:8" ht="16.5" thickTop="1" thickBot="1" x14ac:dyDescent="0.3">
      <c r="A16" s="4">
        <v>1</v>
      </c>
      <c r="B16" s="2" t="s">
        <v>15</v>
      </c>
      <c r="C16" s="11"/>
      <c r="D16" s="11">
        <v>5400</v>
      </c>
      <c r="E16" s="4"/>
      <c r="F16" s="4" t="s">
        <v>64</v>
      </c>
      <c r="G16" s="13"/>
      <c r="H16" s="18">
        <f>H12+H15</f>
        <v>640418.4</v>
      </c>
    </row>
    <row r="17" spans="1:8" ht="15.75" thickTop="1" x14ac:dyDescent="0.25">
      <c r="A17" s="4"/>
      <c r="B17" s="43" t="s">
        <v>16</v>
      </c>
      <c r="C17" s="11"/>
      <c r="D17" s="11"/>
      <c r="E17" s="4"/>
      <c r="F17" s="4"/>
      <c r="G17" s="4"/>
      <c r="H17" s="19"/>
    </row>
    <row r="18" spans="1:8" x14ac:dyDescent="0.25">
      <c r="A18" s="4">
        <v>21</v>
      </c>
      <c r="B18" s="2" t="s">
        <v>17</v>
      </c>
      <c r="C18" s="9">
        <f>A18*3100</f>
        <v>65100</v>
      </c>
      <c r="D18" s="11"/>
      <c r="E18" s="4"/>
      <c r="F18" s="8" t="s">
        <v>73</v>
      </c>
      <c r="G18" s="31"/>
      <c r="H18" s="31"/>
    </row>
    <row r="19" spans="1:8" x14ac:dyDescent="0.25">
      <c r="A19" s="4">
        <v>24</v>
      </c>
      <c r="B19" s="2" t="s">
        <v>18</v>
      </c>
      <c r="C19" s="9">
        <f>A19*2300</f>
        <v>55200</v>
      </c>
      <c r="D19" s="11"/>
      <c r="E19" s="4"/>
      <c r="F19" s="8" t="s">
        <v>66</v>
      </c>
      <c r="G19" s="32"/>
      <c r="H19" s="32"/>
    </row>
    <row r="20" spans="1:8" x14ac:dyDescent="0.25">
      <c r="A20" s="4">
        <v>27</v>
      </c>
      <c r="B20" s="2" t="s">
        <v>19</v>
      </c>
      <c r="C20" s="9">
        <f>A20*1050</f>
        <v>28350</v>
      </c>
      <c r="D20" s="11"/>
      <c r="E20" s="4"/>
      <c r="F20" s="8" t="s">
        <v>67</v>
      </c>
      <c r="G20" s="32"/>
      <c r="H20" s="32"/>
    </row>
    <row r="21" spans="1:8" x14ac:dyDescent="0.25">
      <c r="A21" s="4">
        <v>15</v>
      </c>
      <c r="B21" s="2" t="s">
        <v>20</v>
      </c>
      <c r="C21" s="9">
        <f>A21*850</f>
        <v>12750</v>
      </c>
      <c r="D21" s="11"/>
      <c r="E21" s="4"/>
      <c r="F21" s="8" t="s">
        <v>68</v>
      </c>
      <c r="G21" s="32"/>
      <c r="H21" s="32"/>
    </row>
    <row r="22" spans="1:8" x14ac:dyDescent="0.25">
      <c r="A22" s="4">
        <v>12</v>
      </c>
      <c r="B22" s="2" t="s">
        <v>34</v>
      </c>
      <c r="C22" s="9">
        <f>A22*610</f>
        <v>7320</v>
      </c>
      <c r="D22" s="11"/>
      <c r="E22" s="4"/>
      <c r="F22" s="8"/>
      <c r="G22" s="32"/>
      <c r="H22" s="32"/>
    </row>
    <row r="23" spans="1:8" x14ac:dyDescent="0.25">
      <c r="A23" s="4">
        <v>15</v>
      </c>
      <c r="B23" s="2" t="s">
        <v>21</v>
      </c>
      <c r="C23" s="9">
        <f>A23*475</f>
        <v>7125</v>
      </c>
      <c r="D23" s="11"/>
      <c r="E23" s="4"/>
      <c r="F23" s="8" t="s">
        <v>76</v>
      </c>
      <c r="G23" s="32"/>
      <c r="H23" s="32"/>
    </row>
    <row r="24" spans="1:8" x14ac:dyDescent="0.25">
      <c r="A24" s="4">
        <v>15</v>
      </c>
      <c r="B24" s="8" t="s">
        <v>37</v>
      </c>
      <c r="C24" s="9">
        <f>A24*360</f>
        <v>5400</v>
      </c>
      <c r="D24" s="11"/>
      <c r="E24" s="4"/>
      <c r="F24" s="8"/>
      <c r="G24" s="32"/>
      <c r="H24" s="32"/>
    </row>
    <row r="25" spans="1:8" ht="16.5" x14ac:dyDescent="0.35">
      <c r="A25" s="4">
        <v>15</v>
      </c>
      <c r="B25" s="8" t="s">
        <v>35</v>
      </c>
      <c r="C25" s="9">
        <f>A25*2200</f>
        <v>33000</v>
      </c>
      <c r="D25" s="11"/>
      <c r="E25" s="4"/>
      <c r="F25" s="39" t="s">
        <v>74</v>
      </c>
      <c r="G25" s="40" t="s">
        <v>69</v>
      </c>
      <c r="H25" s="41"/>
    </row>
    <row r="26" spans="1:8" x14ac:dyDescent="0.25">
      <c r="A26" s="4">
        <v>12</v>
      </c>
      <c r="B26" s="8" t="s">
        <v>36</v>
      </c>
      <c r="C26" s="9">
        <f>A26*1450</f>
        <v>17400</v>
      </c>
      <c r="D26" s="11"/>
      <c r="E26" s="4"/>
      <c r="F26" s="33" t="s">
        <v>75</v>
      </c>
      <c r="G26" s="34" t="s">
        <v>70</v>
      </c>
      <c r="H26" s="35"/>
    </row>
    <row r="27" spans="1:8" x14ac:dyDescent="0.25">
      <c r="A27" s="4">
        <v>12</v>
      </c>
      <c r="B27" s="8" t="s">
        <v>38</v>
      </c>
      <c r="C27" s="9">
        <f>A27*1375</f>
        <v>16500</v>
      </c>
      <c r="D27" s="11"/>
      <c r="E27" s="4"/>
      <c r="F27" s="36" t="s">
        <v>71</v>
      </c>
      <c r="G27" s="37" t="s">
        <v>72</v>
      </c>
      <c r="H27" s="38"/>
    </row>
    <row r="28" spans="1:8" x14ac:dyDescent="0.25">
      <c r="A28" s="4">
        <v>24</v>
      </c>
      <c r="B28" s="8" t="s">
        <v>39</v>
      </c>
      <c r="C28" s="9">
        <f>A28*315</f>
        <v>7560</v>
      </c>
      <c r="D28" s="11"/>
      <c r="E28" s="4"/>
      <c r="F28" s="4"/>
      <c r="G28" s="4"/>
      <c r="H28" s="2"/>
    </row>
    <row r="29" spans="1:8" x14ac:dyDescent="0.25">
      <c r="A29" s="4">
        <v>15</v>
      </c>
      <c r="B29" s="8" t="s">
        <v>40</v>
      </c>
      <c r="C29" s="9">
        <f>A29*385</f>
        <v>5775</v>
      </c>
      <c r="D29" s="11"/>
      <c r="E29" s="4"/>
      <c r="F29" s="4"/>
      <c r="G29" s="4"/>
      <c r="H29" s="2"/>
    </row>
    <row r="30" spans="1:8" x14ac:dyDescent="0.25">
      <c r="A30" s="4">
        <v>12</v>
      </c>
      <c r="B30" s="8" t="s">
        <v>41</v>
      </c>
      <c r="C30" s="9">
        <f>A30*420</f>
        <v>5040</v>
      </c>
      <c r="D30" s="11"/>
      <c r="E30" s="4"/>
      <c r="F30" s="4"/>
      <c r="G30" s="4"/>
      <c r="H30" s="2"/>
    </row>
    <row r="31" spans="1:8" x14ac:dyDescent="0.25">
      <c r="A31" s="4">
        <v>6</v>
      </c>
      <c r="B31" s="8" t="s">
        <v>42</v>
      </c>
      <c r="C31" s="9">
        <f>A31*2500</f>
        <v>15000</v>
      </c>
      <c r="D31" s="11"/>
      <c r="E31" s="4"/>
      <c r="F31" s="4"/>
      <c r="G31" s="4"/>
      <c r="H31" s="2"/>
    </row>
    <row r="32" spans="1:8" x14ac:dyDescent="0.25">
      <c r="A32" s="4">
        <v>6</v>
      </c>
      <c r="B32" s="8" t="s">
        <v>43</v>
      </c>
      <c r="C32" s="10">
        <f>A32*1450</f>
        <v>8700</v>
      </c>
      <c r="D32" s="11"/>
      <c r="E32" s="4"/>
      <c r="F32" s="4"/>
      <c r="G32" s="4"/>
      <c r="H32" s="2"/>
    </row>
    <row r="33" spans="1:8" ht="15.75" thickBot="1" x14ac:dyDescent="0.3">
      <c r="A33" s="4">
        <v>15</v>
      </c>
      <c r="B33" s="8" t="s">
        <v>44</v>
      </c>
      <c r="C33" s="20">
        <f>A33*135</f>
        <v>2025</v>
      </c>
      <c r="D33" s="11">
        <f>C18+C19+C20+C21+C22+C23+C24+C25+C26+C27+C28+C29+C30+C31+C32+C33</f>
        <v>292245</v>
      </c>
      <c r="E33" s="4"/>
      <c r="F33" s="4"/>
      <c r="G33" s="4"/>
      <c r="H33" s="2"/>
    </row>
    <row r="34" spans="1:8" ht="15.75" thickTop="1" x14ac:dyDescent="0.25">
      <c r="A34" s="4"/>
      <c r="B34" s="45" t="s">
        <v>22</v>
      </c>
      <c r="C34" s="13"/>
      <c r="D34" s="11"/>
      <c r="E34" s="4"/>
      <c r="F34" s="4"/>
      <c r="G34" s="4"/>
      <c r="H34" s="2"/>
    </row>
    <row r="35" spans="1:8" x14ac:dyDescent="0.25">
      <c r="A35" s="4"/>
      <c r="B35" s="45" t="s">
        <v>23</v>
      </c>
      <c r="C35" s="11"/>
      <c r="D35" s="11"/>
      <c r="E35" s="4"/>
      <c r="F35" s="4"/>
      <c r="G35" s="4"/>
      <c r="H35" s="2"/>
    </row>
    <row r="36" spans="1:8" x14ac:dyDescent="0.25">
      <c r="A36" s="4">
        <v>2</v>
      </c>
      <c r="B36" s="8" t="s">
        <v>45</v>
      </c>
      <c r="C36" s="11">
        <f>A36*1200</f>
        <v>2400</v>
      </c>
      <c r="D36" s="11"/>
      <c r="E36" s="4"/>
      <c r="F36" s="4"/>
      <c r="G36" s="4"/>
      <c r="H36" s="2"/>
    </row>
    <row r="37" spans="1:8" x14ac:dyDescent="0.25">
      <c r="A37" s="4">
        <v>2</v>
      </c>
      <c r="B37" s="8" t="s">
        <v>46</v>
      </c>
      <c r="C37" s="11">
        <f>A37*900</f>
        <v>1800</v>
      </c>
      <c r="D37" s="11"/>
      <c r="E37" s="4"/>
      <c r="F37" s="4"/>
      <c r="G37" s="4"/>
      <c r="H37" s="2"/>
    </row>
    <row r="38" spans="1:8" x14ac:dyDescent="0.25">
      <c r="A38" s="4">
        <v>1</v>
      </c>
      <c r="B38" s="8" t="s">
        <v>47</v>
      </c>
      <c r="C38" s="11">
        <f>A38*3000</f>
        <v>3000</v>
      </c>
      <c r="D38" s="11"/>
      <c r="E38" s="4"/>
      <c r="F38" s="4"/>
      <c r="G38" s="4"/>
      <c r="H38" s="2"/>
    </row>
    <row r="39" spans="1:8" x14ac:dyDescent="0.25">
      <c r="A39" s="4">
        <v>1</v>
      </c>
      <c r="B39" s="8" t="s">
        <v>48</v>
      </c>
      <c r="C39" s="11">
        <f>A39*200</f>
        <v>200</v>
      </c>
      <c r="D39" s="11"/>
      <c r="E39" s="4"/>
      <c r="F39" s="4"/>
      <c r="G39" s="4"/>
      <c r="H39" s="2"/>
    </row>
    <row r="40" spans="1:8" x14ac:dyDescent="0.25">
      <c r="A40" s="4">
        <v>1</v>
      </c>
      <c r="B40" s="8" t="s">
        <v>49</v>
      </c>
      <c r="C40" s="11">
        <f>A40*1250</f>
        <v>1250</v>
      </c>
      <c r="D40" s="11"/>
      <c r="E40" s="4"/>
      <c r="F40" s="4"/>
      <c r="G40" s="4"/>
      <c r="H40" s="2"/>
    </row>
    <row r="41" spans="1:8" x14ac:dyDescent="0.25">
      <c r="A41" s="4">
        <v>1</v>
      </c>
      <c r="B41" s="8" t="s">
        <v>50</v>
      </c>
      <c r="C41" s="11">
        <f>A41*1800</f>
        <v>1800</v>
      </c>
      <c r="D41" s="11"/>
      <c r="E41" s="4"/>
      <c r="F41" s="4"/>
      <c r="G41" s="4"/>
      <c r="H41" s="2"/>
    </row>
    <row r="42" spans="1:8" ht="15.75" thickBot="1" x14ac:dyDescent="0.3">
      <c r="A42" s="4">
        <v>4</v>
      </c>
      <c r="B42" s="8" t="s">
        <v>51</v>
      </c>
      <c r="C42" s="20">
        <f>A42*400</f>
        <v>1600</v>
      </c>
      <c r="D42" s="11">
        <f>C36+C37+C38+C39+C40+C41+C42</f>
        <v>12050</v>
      </c>
      <c r="E42" s="4"/>
      <c r="F42" s="4"/>
      <c r="G42" s="4"/>
      <c r="H42" s="4"/>
    </row>
    <row r="43" spans="1:8" ht="15.75" thickTop="1" x14ac:dyDescent="0.25">
      <c r="A43" s="4"/>
      <c r="B43" s="45" t="s">
        <v>24</v>
      </c>
      <c r="C43" s="13"/>
      <c r="D43" s="11"/>
      <c r="E43" s="4"/>
      <c r="F43" s="4"/>
      <c r="G43" s="4"/>
      <c r="H43" s="4"/>
    </row>
    <row r="44" spans="1:8" x14ac:dyDescent="0.25">
      <c r="A44" s="4">
        <v>1</v>
      </c>
      <c r="B44" s="8" t="s">
        <v>25</v>
      </c>
      <c r="C44" s="11">
        <v>120000</v>
      </c>
      <c r="D44" s="11"/>
      <c r="E44" s="4"/>
      <c r="F44" s="4"/>
      <c r="G44" s="4"/>
      <c r="H44" s="4"/>
    </row>
    <row r="45" spans="1:8" ht="15.75" thickBot="1" x14ac:dyDescent="0.3">
      <c r="A45" s="15">
        <v>1</v>
      </c>
      <c r="B45" s="16" t="s">
        <v>26</v>
      </c>
      <c r="C45" s="20">
        <v>110000</v>
      </c>
      <c r="D45" s="21">
        <f>C44+C45</f>
        <v>230000</v>
      </c>
      <c r="E45" s="4"/>
      <c r="F45" s="4"/>
      <c r="G45" s="4"/>
      <c r="H45" s="4"/>
    </row>
    <row r="46" spans="1:8" s="47" customFormat="1" ht="15.75" thickTop="1" x14ac:dyDescent="0.25">
      <c r="A46" s="44"/>
      <c r="B46" s="44" t="s">
        <v>27</v>
      </c>
      <c r="C46" s="46"/>
      <c r="D46" s="46"/>
      <c r="E46" s="44"/>
      <c r="F46" s="44"/>
      <c r="G46" s="44"/>
      <c r="H46" s="44"/>
    </row>
    <row r="47" spans="1:8" x14ac:dyDescent="0.25">
      <c r="A47" s="4">
        <v>6</v>
      </c>
      <c r="B47" s="4" t="s">
        <v>52</v>
      </c>
      <c r="C47" s="11">
        <f>A47*50</f>
        <v>300</v>
      </c>
      <c r="D47" s="11"/>
      <c r="E47" s="4"/>
      <c r="F47" s="4"/>
      <c r="G47" s="4"/>
      <c r="H47" s="4"/>
    </row>
    <row r="48" spans="1:8" x14ac:dyDescent="0.25">
      <c r="A48" s="4">
        <v>1</v>
      </c>
      <c r="B48" s="4" t="s">
        <v>28</v>
      </c>
      <c r="C48" s="11">
        <v>120</v>
      </c>
      <c r="D48" s="11"/>
      <c r="E48" s="4"/>
      <c r="F48" s="4"/>
      <c r="G48" s="4"/>
      <c r="H48" s="4"/>
    </row>
    <row r="49" spans="1:8" x14ac:dyDescent="0.25">
      <c r="A49" s="4">
        <v>1</v>
      </c>
      <c r="B49" s="4" t="s">
        <v>29</v>
      </c>
      <c r="C49" s="11">
        <v>600</v>
      </c>
      <c r="D49" s="11"/>
      <c r="E49" s="4"/>
      <c r="F49" s="4"/>
      <c r="G49" s="4"/>
      <c r="H49" s="4"/>
    </row>
    <row r="50" spans="1:8" ht="15.75" thickBot="1" x14ac:dyDescent="0.3">
      <c r="A50" s="4">
        <v>1</v>
      </c>
      <c r="B50" s="4" t="s">
        <v>30</v>
      </c>
      <c r="C50" s="20">
        <v>450</v>
      </c>
      <c r="D50" s="20">
        <f>C47+C48+C49+C50</f>
        <v>1470</v>
      </c>
      <c r="E50" s="4"/>
      <c r="F50" s="4"/>
      <c r="G50" s="4"/>
      <c r="H50" s="4"/>
    </row>
    <row r="51" spans="1:8" ht="16.5" thickTop="1" thickBot="1" x14ac:dyDescent="0.3">
      <c r="A51" s="4"/>
      <c r="B51" s="4" t="s">
        <v>31</v>
      </c>
      <c r="C51" s="13"/>
      <c r="D51" s="18">
        <f>D8+D10+D12+D14+D16+D33+D42+D45+D50</f>
        <v>640418.4</v>
      </c>
      <c r="E51" s="4"/>
      <c r="F51" s="4"/>
      <c r="G51" s="4"/>
      <c r="H51" s="4"/>
    </row>
    <row r="52" spans="1:8" ht="15.75" thickTop="1" x14ac:dyDescent="0.25">
      <c r="A52" s="4"/>
      <c r="B52" s="44" t="s">
        <v>32</v>
      </c>
      <c r="C52" s="4"/>
      <c r="D52" s="14"/>
      <c r="E52" s="15"/>
      <c r="F52" s="15"/>
      <c r="G52" s="15"/>
      <c r="H52" s="15"/>
    </row>
    <row r="53" spans="1:8" ht="15.75" thickBot="1" x14ac:dyDescent="0.3">
      <c r="A53" s="17"/>
      <c r="B53" s="17" t="s">
        <v>33</v>
      </c>
      <c r="C53" s="17"/>
      <c r="D53" s="17"/>
      <c r="E53" s="17"/>
      <c r="F53" s="17"/>
      <c r="G53" s="17"/>
      <c r="H53" s="17"/>
    </row>
    <row r="54" spans="1:8" ht="15.75" thickTop="1" x14ac:dyDescent="0.25"/>
  </sheetData>
  <mergeCells count="6">
    <mergeCell ref="G27:H27"/>
    <mergeCell ref="A1:D1"/>
    <mergeCell ref="E1:H1"/>
    <mergeCell ref="A2:D2"/>
    <mergeCell ref="G25:H25"/>
    <mergeCell ref="G26:H26"/>
  </mergeCells>
  <printOptions horizontalCentered="1" verticalCentered="1"/>
  <pageMargins left="0.98425196850393704" right="0.98425196850393704" top="0.78740157480314965" bottom="0.78740157480314965" header="0.31496062992125984" footer="0.31496062992125984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</dc:creator>
  <cp:lastModifiedBy>0034</cp:lastModifiedBy>
  <cp:lastPrinted>2021-05-14T17:02:37Z</cp:lastPrinted>
  <dcterms:created xsi:type="dcterms:W3CDTF">2021-04-30T16:19:50Z</dcterms:created>
  <dcterms:modified xsi:type="dcterms:W3CDTF">2021-05-14T17:03:25Z</dcterms:modified>
</cp:coreProperties>
</file>