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eaguero\Documents\Sostenibilidad REG\Aprendiendo\Contenidos 2022\Materiales GUA\"/>
    </mc:Choice>
  </mc:AlternateContent>
  <xr:revisionPtr revIDLastSave="0" documentId="8_{4C5B858F-C9C7-456B-8AFC-CE8FC113B5E8}" xr6:coauthVersionLast="47" xr6:coauthVersionMax="47" xr10:uidLastSave="{00000000-0000-0000-0000-000000000000}"/>
  <workbookProtection workbookAlgorithmName="SHA-512" workbookHashValue="T/V+OZ5iwmLH857s4rndCqBgaz4Q+9Y7D/Dw0RWewcu8E8eHn4cdQ6MHaIEdfP5gqdT8o73aL1C9dQuAIy8t8w==" workbookSaltValue="GV0rzzfrseKc5irTb9L/0Q==" workbookSpinCount="100000" lockStructure="1"/>
  <bookViews>
    <workbookView xWindow="-120" yWindow="-120" windowWidth="29040" windowHeight="15840" tabRatio="724" activeTab="5" xr2:uid="{00000000-000D-0000-FFFF-FFFF00000000}"/>
  </bookViews>
  <sheets>
    <sheet name="Menú" sheetId="1" r:id="rId1"/>
    <sheet name="Gastos" sheetId="4" r:id="rId2"/>
    <sheet name="Endeudamiento" sheetId="2" r:id="rId3"/>
    <sheet name="Resultados" sheetId="7" r:id="rId4"/>
    <sheet name="Control de presupuesto" sheetId="8" r:id="rId5"/>
    <sheet name="Ahorro" sheetId="6" r:id="rId6"/>
    <sheet name="Calculadora" sheetId="9" r:id="rId7"/>
    <sheet name="índices" sheetId="3" state="hidden" r:id="rId8"/>
  </sheets>
  <definedNames>
    <definedName name="_xlnm._FilterDatabase" localSheetId="2" hidden="1">Endeudamiento!$B$12:$B$21</definedName>
    <definedName name="frmConsultaTCVentanilla" localSheetId="7">índices!$F$6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4" l="1"/>
  <c r="M4" i="3" s="1"/>
  <c r="M5" i="3" s="1"/>
  <c r="P5" i="3" l="1"/>
  <c r="S5" i="3" s="1"/>
  <c r="D14" i="4" s="1"/>
  <c r="K6" i="2"/>
  <c r="D5" i="4" l="1"/>
  <c r="K26" i="2" l="1"/>
  <c r="I26" i="2"/>
  <c r="G26" i="2"/>
  <c r="F29" i="6"/>
  <c r="M24" i="6"/>
  <c r="L24" i="6"/>
  <c r="G12" i="9" l="1"/>
  <c r="D17" i="4" l="1"/>
  <c r="F31" i="6" l="1"/>
  <c r="F30" i="6"/>
  <c r="D27" i="4" l="1"/>
  <c r="C16" i="8"/>
  <c r="E27" i="4" l="1"/>
  <c r="P7" i="9"/>
  <c r="D45" i="6"/>
  <c r="N16" i="6"/>
  <c r="N17" i="6"/>
  <c r="N18" i="6"/>
  <c r="N19" i="6"/>
  <c r="N20" i="6"/>
  <c r="N21" i="6"/>
  <c r="N22" i="6"/>
  <c r="D24" i="6"/>
  <c r="N15" i="6"/>
  <c r="N14" i="6"/>
  <c r="N13" i="6"/>
  <c r="N12" i="6"/>
  <c r="AL8" i="8" l="1"/>
  <c r="AK8" i="8"/>
  <c r="AI8" i="8"/>
  <c r="AH8" i="8"/>
  <c r="AF8" i="8"/>
  <c r="AE8" i="8"/>
  <c r="AC8" i="8"/>
  <c r="AB8" i="8"/>
  <c r="Z8" i="8"/>
  <c r="Y8" i="8"/>
  <c r="W8" i="8"/>
  <c r="V8" i="8"/>
  <c r="T8" i="8"/>
  <c r="S8" i="8"/>
  <c r="Q8" i="8"/>
  <c r="P8" i="8"/>
  <c r="N8" i="8"/>
  <c r="M8" i="8"/>
  <c r="K8" i="8"/>
  <c r="J8" i="8"/>
  <c r="H8" i="8"/>
  <c r="G8" i="8"/>
  <c r="E8" i="8"/>
  <c r="D8" i="8"/>
  <c r="AL5" i="8"/>
  <c r="AK5" i="8"/>
  <c r="AI5" i="8"/>
  <c r="AH5" i="8"/>
  <c r="AF5" i="8"/>
  <c r="AE5" i="8"/>
  <c r="AC5" i="8"/>
  <c r="AB5" i="8"/>
  <c r="Z5" i="8"/>
  <c r="Y5" i="8"/>
  <c r="W5" i="8"/>
  <c r="V5" i="8"/>
  <c r="T5" i="8"/>
  <c r="S5" i="8"/>
  <c r="Q5" i="8"/>
  <c r="P5" i="8"/>
  <c r="N5" i="8"/>
  <c r="M5" i="8"/>
  <c r="K5" i="8"/>
  <c r="J5" i="8"/>
  <c r="H5" i="8"/>
  <c r="G5" i="8"/>
  <c r="E5" i="8"/>
  <c r="D5" i="8"/>
  <c r="T15" i="2"/>
  <c r="U15" i="2" s="1"/>
  <c r="T25" i="2"/>
  <c r="T24" i="2"/>
  <c r="T23" i="2"/>
  <c r="T22" i="2"/>
  <c r="T21" i="2"/>
  <c r="T20" i="2"/>
  <c r="T19" i="2"/>
  <c r="T18" i="2"/>
  <c r="T17" i="2"/>
  <c r="T16" i="2"/>
  <c r="T14" i="2"/>
  <c r="U14" i="2" s="1"/>
  <c r="T13" i="2"/>
  <c r="T12" i="2"/>
  <c r="U12" i="2" s="1"/>
  <c r="C97" i="8"/>
  <c r="K7" i="2" l="1"/>
  <c r="U25" i="2"/>
  <c r="U24" i="2"/>
  <c r="U23" i="2"/>
  <c r="U22" i="2"/>
  <c r="U21" i="2"/>
  <c r="U20" i="2"/>
  <c r="U19" i="2"/>
  <c r="U18" i="2"/>
  <c r="U17" i="2"/>
  <c r="U16" i="2"/>
  <c r="U13" i="2"/>
  <c r="K8" i="2" l="1"/>
  <c r="AM368" i="9"/>
  <c r="G11" i="9"/>
  <c r="P9" i="9" s="1"/>
  <c r="F45" i="6"/>
  <c r="M8" i="9"/>
  <c r="N8" i="9"/>
  <c r="N6" i="6"/>
  <c r="N7" i="6"/>
  <c r="N8" i="6"/>
  <c r="N9" i="6"/>
  <c r="N10" i="6"/>
  <c r="N11" i="6"/>
  <c r="N23" i="6"/>
  <c r="O7" i="9"/>
  <c r="T7" i="9"/>
  <c r="O8" i="9"/>
  <c r="Q8" i="9" s="1"/>
  <c r="C115" i="8"/>
  <c r="C116" i="8"/>
  <c r="C114" i="8"/>
  <c r="C109" i="8"/>
  <c r="C110" i="8"/>
  <c r="C111" i="8"/>
  <c r="C101" i="8"/>
  <c r="C98" i="8"/>
  <c r="C99" i="8"/>
  <c r="C100" i="8"/>
  <c r="C102" i="8"/>
  <c r="C103" i="8"/>
  <c r="C104" i="8"/>
  <c r="C105" i="8"/>
  <c r="C106" i="8"/>
  <c r="C90" i="8"/>
  <c r="C92" i="8"/>
  <c r="C93" i="8"/>
  <c r="C91" i="8"/>
  <c r="C94" i="8"/>
  <c r="C84" i="8"/>
  <c r="C83" i="8"/>
  <c r="C85" i="8"/>
  <c r="C86" i="8"/>
  <c r="C87" i="8"/>
  <c r="C76" i="8"/>
  <c r="C77" i="8"/>
  <c r="C78" i="8"/>
  <c r="C79" i="8"/>
  <c r="C80" i="8"/>
  <c r="C64" i="8"/>
  <c r="C65" i="8"/>
  <c r="C66" i="8"/>
  <c r="C67" i="8"/>
  <c r="C68" i="8"/>
  <c r="C69" i="8"/>
  <c r="C70" i="8"/>
  <c r="C72" i="8"/>
  <c r="C71" i="8"/>
  <c r="C73" i="8"/>
  <c r="C57" i="8"/>
  <c r="C58" i="8"/>
  <c r="C59" i="8"/>
  <c r="C60" i="8"/>
  <c r="C61" i="8"/>
  <c r="C51" i="8"/>
  <c r="C52" i="8"/>
  <c r="C53" i="8"/>
  <c r="C54" i="8"/>
  <c r="C20" i="8"/>
  <c r="C21" i="8"/>
  <c r="C22" i="8"/>
  <c r="C24" i="8"/>
  <c r="C25" i="8"/>
  <c r="C26" i="8"/>
  <c r="C27" i="8"/>
  <c r="C28" i="8"/>
  <c r="C29" i="8"/>
  <c r="C34" i="8"/>
  <c r="C23" i="8"/>
  <c r="C30" i="8"/>
  <c r="C31" i="8"/>
  <c r="C32" i="8"/>
  <c r="C33" i="8"/>
  <c r="C35" i="8"/>
  <c r="C36" i="8"/>
  <c r="C37" i="8"/>
  <c r="C38" i="8"/>
  <c r="C39" i="8"/>
  <c r="C42" i="8"/>
  <c r="C43" i="8"/>
  <c r="C44" i="8"/>
  <c r="C45" i="8"/>
  <c r="C47" i="8"/>
  <c r="C46" i="8"/>
  <c r="C48" i="8"/>
  <c r="C14" i="8"/>
  <c r="D34" i="4"/>
  <c r="C15" i="8" s="1"/>
  <c r="C17" i="8"/>
  <c r="C13" i="8"/>
  <c r="D125" i="4"/>
  <c r="D39" i="4"/>
  <c r="D10" i="7" s="1"/>
  <c r="D62" i="4"/>
  <c r="D79" i="4"/>
  <c r="D87" i="4"/>
  <c r="D101" i="4"/>
  <c r="D109" i="4"/>
  <c r="D117" i="4"/>
  <c r="D144" i="4"/>
  <c r="D72" i="4"/>
  <c r="D12" i="7" s="1"/>
  <c r="D138" i="4"/>
  <c r="D19" i="7" s="1"/>
  <c r="E17" i="4"/>
  <c r="AL11" i="8"/>
  <c r="AL18" i="8"/>
  <c r="AL40" i="8"/>
  <c r="AL49" i="8"/>
  <c r="AL55" i="8"/>
  <c r="AL62" i="8"/>
  <c r="AL74" i="8"/>
  <c r="AL81" i="8"/>
  <c r="AL88" i="8"/>
  <c r="AL95" i="8"/>
  <c r="AL107" i="8"/>
  <c r="AL112" i="8"/>
  <c r="AL117" i="8"/>
  <c r="AK117" i="8"/>
  <c r="AI117" i="8"/>
  <c r="AH117" i="8"/>
  <c r="AF117" i="8"/>
  <c r="AE117" i="8"/>
  <c r="AC117" i="8"/>
  <c r="AB117" i="8"/>
  <c r="Z117" i="8"/>
  <c r="Y117" i="8"/>
  <c r="W117" i="8"/>
  <c r="V117" i="8"/>
  <c r="T117" i="8"/>
  <c r="S117" i="8"/>
  <c r="Q117" i="8"/>
  <c r="P117" i="8"/>
  <c r="N117" i="8"/>
  <c r="M117" i="8"/>
  <c r="K117" i="8"/>
  <c r="J117" i="8"/>
  <c r="H117" i="8"/>
  <c r="G117" i="8"/>
  <c r="E117" i="8"/>
  <c r="D117" i="8"/>
  <c r="AK112" i="8"/>
  <c r="AI112" i="8"/>
  <c r="AH112" i="8"/>
  <c r="AF112" i="8"/>
  <c r="AE112" i="8"/>
  <c r="AC112" i="8"/>
  <c r="AB112" i="8"/>
  <c r="Z112" i="8"/>
  <c r="Y112" i="8"/>
  <c r="W112" i="8"/>
  <c r="V112" i="8"/>
  <c r="T112" i="8"/>
  <c r="S112" i="8"/>
  <c r="Q112" i="8"/>
  <c r="P112" i="8"/>
  <c r="N112" i="8"/>
  <c r="M112" i="8"/>
  <c r="K112" i="8"/>
  <c r="J112" i="8"/>
  <c r="H112" i="8"/>
  <c r="G112" i="8"/>
  <c r="E112" i="8"/>
  <c r="D112" i="8"/>
  <c r="AK107" i="8"/>
  <c r="AI107" i="8"/>
  <c r="AH107" i="8"/>
  <c r="AF107" i="8"/>
  <c r="AE107" i="8"/>
  <c r="AC107" i="8"/>
  <c r="AB107" i="8"/>
  <c r="Z107" i="8"/>
  <c r="Y107" i="8"/>
  <c r="W107" i="8"/>
  <c r="V107" i="8"/>
  <c r="T107" i="8"/>
  <c r="S107" i="8"/>
  <c r="Q107" i="8"/>
  <c r="P107" i="8"/>
  <c r="N107" i="8"/>
  <c r="M107" i="8"/>
  <c r="K107" i="8"/>
  <c r="J107" i="8"/>
  <c r="H107" i="8"/>
  <c r="G107" i="8"/>
  <c r="E107" i="8"/>
  <c r="D107" i="8"/>
  <c r="AK95" i="8"/>
  <c r="AI95" i="8"/>
  <c r="AH95" i="8"/>
  <c r="AF95" i="8"/>
  <c r="AE95" i="8"/>
  <c r="AC95" i="8"/>
  <c r="AB95" i="8"/>
  <c r="Z95" i="8"/>
  <c r="Y95" i="8"/>
  <c r="W95" i="8"/>
  <c r="V95" i="8"/>
  <c r="T95" i="8"/>
  <c r="S95" i="8"/>
  <c r="Q95" i="8"/>
  <c r="P95" i="8"/>
  <c r="N95" i="8"/>
  <c r="M95" i="8"/>
  <c r="K95" i="8"/>
  <c r="J95" i="8"/>
  <c r="H95" i="8"/>
  <c r="G95" i="8"/>
  <c r="E95" i="8"/>
  <c r="D95" i="8"/>
  <c r="AK88" i="8"/>
  <c r="AI88" i="8"/>
  <c r="AH88" i="8"/>
  <c r="AF88" i="8"/>
  <c r="AE88" i="8"/>
  <c r="AC88" i="8"/>
  <c r="AB88" i="8"/>
  <c r="Z88" i="8"/>
  <c r="Y88" i="8"/>
  <c r="W88" i="8"/>
  <c r="V88" i="8"/>
  <c r="T88" i="8"/>
  <c r="S88" i="8"/>
  <c r="Q88" i="8"/>
  <c r="P88" i="8"/>
  <c r="N88" i="8"/>
  <c r="M88" i="8"/>
  <c r="K88" i="8"/>
  <c r="J88" i="8"/>
  <c r="H88" i="8"/>
  <c r="G88" i="8"/>
  <c r="E88" i="8"/>
  <c r="D88" i="8"/>
  <c r="AK81" i="8"/>
  <c r="AI81" i="8"/>
  <c r="AH81" i="8"/>
  <c r="AF81" i="8"/>
  <c r="AE81" i="8"/>
  <c r="AC81" i="8"/>
  <c r="AB81" i="8"/>
  <c r="Z81" i="8"/>
  <c r="Y81" i="8"/>
  <c r="W81" i="8"/>
  <c r="V81" i="8"/>
  <c r="T81" i="8"/>
  <c r="S81" i="8"/>
  <c r="Q81" i="8"/>
  <c r="P81" i="8"/>
  <c r="N81" i="8"/>
  <c r="M81" i="8"/>
  <c r="K81" i="8"/>
  <c r="J81" i="8"/>
  <c r="H81" i="8"/>
  <c r="G81" i="8"/>
  <c r="E81" i="8"/>
  <c r="D81" i="8"/>
  <c r="AK74" i="8"/>
  <c r="AI74" i="8"/>
  <c r="AH74" i="8"/>
  <c r="AF74" i="8"/>
  <c r="AE74" i="8"/>
  <c r="AC74" i="8"/>
  <c r="AB74" i="8"/>
  <c r="Z74" i="8"/>
  <c r="Y74" i="8"/>
  <c r="W74" i="8"/>
  <c r="V74" i="8"/>
  <c r="T74" i="8"/>
  <c r="S74" i="8"/>
  <c r="Q74" i="8"/>
  <c r="P74" i="8"/>
  <c r="N74" i="8"/>
  <c r="M74" i="8"/>
  <c r="K74" i="8"/>
  <c r="J74" i="8"/>
  <c r="H74" i="8"/>
  <c r="G74" i="8"/>
  <c r="E74" i="8"/>
  <c r="D74" i="8"/>
  <c r="AK62" i="8"/>
  <c r="AI62" i="8"/>
  <c r="AH62" i="8"/>
  <c r="AF62" i="8"/>
  <c r="AE62" i="8"/>
  <c r="AC62" i="8"/>
  <c r="AB62" i="8"/>
  <c r="Z62" i="8"/>
  <c r="Y62" i="8"/>
  <c r="W62" i="8"/>
  <c r="V62" i="8"/>
  <c r="T62" i="8"/>
  <c r="S62" i="8"/>
  <c r="Q62" i="8"/>
  <c r="P62" i="8"/>
  <c r="N62" i="8"/>
  <c r="M62" i="8"/>
  <c r="K62" i="8"/>
  <c r="J62" i="8"/>
  <c r="H62" i="8"/>
  <c r="G62" i="8"/>
  <c r="E62" i="8"/>
  <c r="D62" i="8"/>
  <c r="AK55" i="8"/>
  <c r="AI55" i="8"/>
  <c r="AH55" i="8"/>
  <c r="AF55" i="8"/>
  <c r="AE55" i="8"/>
  <c r="AC55" i="8"/>
  <c r="AB55" i="8"/>
  <c r="Z55" i="8"/>
  <c r="Y55" i="8"/>
  <c r="W55" i="8"/>
  <c r="V55" i="8"/>
  <c r="T55" i="8"/>
  <c r="S55" i="8"/>
  <c r="Q55" i="8"/>
  <c r="P55" i="8"/>
  <c r="N55" i="8"/>
  <c r="M55" i="8"/>
  <c r="K55" i="8"/>
  <c r="J55" i="8"/>
  <c r="H55" i="8"/>
  <c r="G55" i="8"/>
  <c r="E55" i="8"/>
  <c r="D55" i="8"/>
  <c r="AK49" i="8"/>
  <c r="AI49" i="8"/>
  <c r="AH49" i="8"/>
  <c r="AF49" i="8"/>
  <c r="AE49" i="8"/>
  <c r="AC49" i="8"/>
  <c r="AB49" i="8"/>
  <c r="Z49" i="8"/>
  <c r="Y49" i="8"/>
  <c r="W49" i="8"/>
  <c r="V49" i="8"/>
  <c r="T49" i="8"/>
  <c r="S49" i="8"/>
  <c r="Q49" i="8"/>
  <c r="P49" i="8"/>
  <c r="N49" i="8"/>
  <c r="M49" i="8"/>
  <c r="K49" i="8"/>
  <c r="J49" i="8"/>
  <c r="H49" i="8"/>
  <c r="G49" i="8"/>
  <c r="E49" i="8"/>
  <c r="D49" i="8"/>
  <c r="AK40" i="8"/>
  <c r="AI40" i="8"/>
  <c r="AH40" i="8"/>
  <c r="AF40" i="8"/>
  <c r="AE40" i="8"/>
  <c r="AC40" i="8"/>
  <c r="AB40" i="8"/>
  <c r="Z40" i="8"/>
  <c r="Y40" i="8"/>
  <c r="W40" i="8"/>
  <c r="V40" i="8"/>
  <c r="T40" i="8"/>
  <c r="S40" i="8"/>
  <c r="Q40" i="8"/>
  <c r="P40" i="8"/>
  <c r="N40" i="8"/>
  <c r="M40" i="8"/>
  <c r="K40" i="8"/>
  <c r="J40" i="8"/>
  <c r="H40" i="8"/>
  <c r="G40" i="8"/>
  <c r="E40" i="8"/>
  <c r="D40" i="8"/>
  <c r="AK18" i="8"/>
  <c r="AI18" i="8"/>
  <c r="AH18" i="8"/>
  <c r="AF18" i="8"/>
  <c r="AE18" i="8"/>
  <c r="AC18" i="8"/>
  <c r="AB18" i="8"/>
  <c r="Z18" i="8"/>
  <c r="Y18" i="8"/>
  <c r="W18" i="8"/>
  <c r="V18" i="8"/>
  <c r="T18" i="8"/>
  <c r="S18" i="8"/>
  <c r="Q18" i="8"/>
  <c r="P18" i="8"/>
  <c r="N18" i="8"/>
  <c r="M18" i="8"/>
  <c r="K18" i="8"/>
  <c r="J18" i="8"/>
  <c r="H18" i="8"/>
  <c r="G18" i="8"/>
  <c r="E18" i="8"/>
  <c r="D18" i="8"/>
  <c r="AK11" i="8"/>
  <c r="AI11" i="8"/>
  <c r="AH11" i="8"/>
  <c r="AF11" i="8"/>
  <c r="AE11" i="8"/>
  <c r="AC11" i="8"/>
  <c r="AB11" i="8"/>
  <c r="Z11" i="8"/>
  <c r="Y11" i="8"/>
  <c r="W11" i="8"/>
  <c r="V11" i="8"/>
  <c r="T11" i="8"/>
  <c r="S11" i="8"/>
  <c r="Q11" i="8"/>
  <c r="P11" i="8"/>
  <c r="N11" i="8"/>
  <c r="M11" i="8"/>
  <c r="K11" i="8"/>
  <c r="J11" i="8"/>
  <c r="H11" i="8"/>
  <c r="G11" i="8"/>
  <c r="E11" i="8"/>
  <c r="D11" i="8"/>
  <c r="D11" i="7" l="1"/>
  <c r="D13" i="7"/>
  <c r="D14" i="7"/>
  <c r="D15" i="7"/>
  <c r="D16" i="7"/>
  <c r="D17" i="7"/>
  <c r="D18" i="7"/>
  <c r="D20" i="7"/>
  <c r="N24" i="6"/>
  <c r="N9" i="9"/>
  <c r="AA9" i="7"/>
  <c r="AE12" i="7" s="1"/>
  <c r="S121" i="8"/>
  <c r="T126" i="8" s="1"/>
  <c r="T130" i="8" s="1"/>
  <c r="S133" i="8" s="1"/>
  <c r="AK121" i="8"/>
  <c r="AL126" i="8" s="1"/>
  <c r="H121" i="8"/>
  <c r="H128" i="8" s="1"/>
  <c r="E121" i="8"/>
  <c r="E128" i="8" s="1"/>
  <c r="K121" i="8"/>
  <c r="K128" i="8" s="1"/>
  <c r="W121" i="8"/>
  <c r="W128" i="8" s="1"/>
  <c r="AI121" i="8"/>
  <c r="AI128" i="8" s="1"/>
  <c r="P121" i="8"/>
  <c r="Q126" i="8" s="1"/>
  <c r="AB121" i="8"/>
  <c r="AC126" i="8" s="1"/>
  <c r="AC130" i="8" s="1"/>
  <c r="AB133" i="8" s="1"/>
  <c r="N121" i="8"/>
  <c r="N128" i="8" s="1"/>
  <c r="T121" i="8"/>
  <c r="T128" i="8" s="1"/>
  <c r="Z121" i="8"/>
  <c r="Z128" i="8" s="1"/>
  <c r="AF121" i="8"/>
  <c r="AF128" i="8" s="1"/>
  <c r="AL121" i="8"/>
  <c r="AL128" i="8" s="1"/>
  <c r="M121" i="8"/>
  <c r="N126" i="8" s="1"/>
  <c r="N130" i="8" s="1"/>
  <c r="M133" i="8" s="1"/>
  <c r="AE121" i="8"/>
  <c r="AF126" i="8" s="1"/>
  <c r="Q121" i="8"/>
  <c r="Q128" i="8" s="1"/>
  <c r="AC121" i="8"/>
  <c r="AC128" i="8" s="1"/>
  <c r="G121" i="8"/>
  <c r="Y121" i="8"/>
  <c r="Z126" i="8" s="1"/>
  <c r="Z130" i="8" s="1"/>
  <c r="Y133" i="8" s="1"/>
  <c r="D121" i="8"/>
  <c r="E126" i="8" s="1"/>
  <c r="J121" i="8"/>
  <c r="K126" i="8" s="1"/>
  <c r="V121" i="8"/>
  <c r="W126" i="8" s="1"/>
  <c r="W130" i="8" s="1"/>
  <c r="V133" i="8" s="1"/>
  <c r="AH121" i="8"/>
  <c r="AI126" i="8" s="1"/>
  <c r="AI130" i="8" s="1"/>
  <c r="AH133" i="8" s="1"/>
  <c r="D7" i="7"/>
  <c r="C7" i="8"/>
  <c r="C8" i="8" s="1"/>
  <c r="C107" i="8"/>
  <c r="C88" i="8"/>
  <c r="C95" i="8"/>
  <c r="C62" i="8"/>
  <c r="C81" i="8"/>
  <c r="C74" i="8"/>
  <c r="E144" i="4"/>
  <c r="E79" i="4"/>
  <c r="C40" i="8"/>
  <c r="C117" i="8"/>
  <c r="C49" i="8"/>
  <c r="D5" i="7"/>
  <c r="E16" i="7" s="1"/>
  <c r="E72" i="4"/>
  <c r="E117" i="4"/>
  <c r="E39" i="4"/>
  <c r="E101" i="4"/>
  <c r="C18" i="8"/>
  <c r="D31" i="4"/>
  <c r="C55" i="8"/>
  <c r="E109" i="4"/>
  <c r="E138" i="4"/>
  <c r="E62" i="4"/>
  <c r="E87" i="4"/>
  <c r="E125" i="4"/>
  <c r="C112" i="8"/>
  <c r="M9" i="9"/>
  <c r="P350" i="9"/>
  <c r="P318" i="9"/>
  <c r="P286" i="9"/>
  <c r="P254" i="9"/>
  <c r="P222" i="9"/>
  <c r="P190" i="9"/>
  <c r="P152" i="9"/>
  <c r="P110" i="9"/>
  <c r="P56" i="9"/>
  <c r="P366" i="9"/>
  <c r="P334" i="9"/>
  <c r="P302" i="9"/>
  <c r="P270" i="9"/>
  <c r="P238" i="9"/>
  <c r="P206" i="9"/>
  <c r="P174" i="9"/>
  <c r="P132" i="9"/>
  <c r="P88" i="9"/>
  <c r="P367" i="9"/>
  <c r="P358" i="9"/>
  <c r="P326" i="9"/>
  <c r="P294" i="9"/>
  <c r="P262" i="9"/>
  <c r="P230" i="9"/>
  <c r="P198" i="9"/>
  <c r="P164" i="9"/>
  <c r="P120" i="9"/>
  <c r="P78" i="9"/>
  <c r="AM8" i="9"/>
  <c r="P342" i="9"/>
  <c r="P310" i="9"/>
  <c r="P278" i="9"/>
  <c r="P246" i="9"/>
  <c r="P214" i="9"/>
  <c r="P182" i="9"/>
  <c r="P142" i="9"/>
  <c r="P100" i="9"/>
  <c r="P28" i="9"/>
  <c r="P364" i="9"/>
  <c r="P356" i="9"/>
  <c r="P348" i="9"/>
  <c r="P340" i="9"/>
  <c r="P332" i="9"/>
  <c r="P324" i="9"/>
  <c r="P316" i="9"/>
  <c r="P308" i="9"/>
  <c r="P300" i="9"/>
  <c r="P292" i="9"/>
  <c r="P284" i="9"/>
  <c r="P276" i="9"/>
  <c r="P268" i="9"/>
  <c r="P260" i="9"/>
  <c r="P252" i="9"/>
  <c r="P244" i="9"/>
  <c r="P236" i="9"/>
  <c r="P228" i="9"/>
  <c r="P220" i="9"/>
  <c r="P212" i="9"/>
  <c r="P204" i="9"/>
  <c r="P196" i="9"/>
  <c r="P188" i="9"/>
  <c r="P180" i="9"/>
  <c r="P172" i="9"/>
  <c r="P160" i="9"/>
  <c r="P150" i="9"/>
  <c r="P140" i="9"/>
  <c r="P128" i="9"/>
  <c r="P118" i="9"/>
  <c r="P108" i="9"/>
  <c r="P96" i="9"/>
  <c r="P86" i="9"/>
  <c r="P74" i="9"/>
  <c r="P46" i="9"/>
  <c r="P22" i="9"/>
  <c r="P360" i="9"/>
  <c r="P352" i="9"/>
  <c r="P344" i="9"/>
  <c r="P336" i="9"/>
  <c r="P328" i="9"/>
  <c r="P320" i="9"/>
  <c r="P312" i="9"/>
  <c r="P304" i="9"/>
  <c r="P296" i="9"/>
  <c r="P288" i="9"/>
  <c r="P280" i="9"/>
  <c r="P272" i="9"/>
  <c r="P264" i="9"/>
  <c r="P256" i="9"/>
  <c r="P248" i="9"/>
  <c r="P240" i="9"/>
  <c r="P232" i="9"/>
  <c r="P224" i="9"/>
  <c r="P216" i="9"/>
  <c r="P208" i="9"/>
  <c r="P200" i="9"/>
  <c r="P192" i="9"/>
  <c r="P184" i="9"/>
  <c r="P176" i="9"/>
  <c r="P166" i="9"/>
  <c r="P156" i="9"/>
  <c r="P144" i="9"/>
  <c r="P134" i="9"/>
  <c r="P124" i="9"/>
  <c r="P112" i="9"/>
  <c r="P102" i="9"/>
  <c r="P92" i="9"/>
  <c r="P80" i="9"/>
  <c r="P62" i="9"/>
  <c r="P36" i="9"/>
  <c r="P362" i="9"/>
  <c r="P354" i="9"/>
  <c r="P346" i="9"/>
  <c r="P338" i="9"/>
  <c r="P330" i="9"/>
  <c r="P322" i="9"/>
  <c r="P314" i="9"/>
  <c r="P306" i="9"/>
  <c r="P298" i="9"/>
  <c r="P290" i="9"/>
  <c r="P282" i="9"/>
  <c r="P274" i="9"/>
  <c r="P266" i="9"/>
  <c r="P258" i="9"/>
  <c r="P250" i="9"/>
  <c r="P242" i="9"/>
  <c r="P234" i="9"/>
  <c r="P226" i="9"/>
  <c r="P218" i="9"/>
  <c r="P210" i="9"/>
  <c r="P202" i="9"/>
  <c r="P194" i="9"/>
  <c r="P186" i="9"/>
  <c r="P178" i="9"/>
  <c r="P168" i="9"/>
  <c r="P158" i="9"/>
  <c r="P148" i="9"/>
  <c r="P136" i="9"/>
  <c r="P126" i="9"/>
  <c r="P116" i="9"/>
  <c r="P104" i="9"/>
  <c r="P94" i="9"/>
  <c r="P84" i="9"/>
  <c r="P66" i="9"/>
  <c r="P40" i="9"/>
  <c r="P16" i="9"/>
  <c r="P170" i="9"/>
  <c r="P162" i="9"/>
  <c r="P154" i="9"/>
  <c r="P146" i="9"/>
  <c r="P138" i="9"/>
  <c r="P130" i="9"/>
  <c r="P122" i="9"/>
  <c r="P114" i="9"/>
  <c r="P106" i="9"/>
  <c r="P98" i="9"/>
  <c r="P90" i="9"/>
  <c r="P82" i="9"/>
  <c r="P70" i="9"/>
  <c r="P50" i="9"/>
  <c r="P32" i="9"/>
  <c r="P12" i="9"/>
  <c r="P30" i="9"/>
  <c r="P24" i="9"/>
  <c r="P20" i="9"/>
  <c r="P14" i="9"/>
  <c r="P363" i="9"/>
  <c r="P359" i="9"/>
  <c r="P355" i="9"/>
  <c r="P351" i="9"/>
  <c r="P347" i="9"/>
  <c r="P343" i="9"/>
  <c r="P339" i="9"/>
  <c r="P335" i="9"/>
  <c r="P331" i="9"/>
  <c r="P327" i="9"/>
  <c r="P323" i="9"/>
  <c r="P319" i="9"/>
  <c r="P315" i="9"/>
  <c r="P311" i="9"/>
  <c r="P307" i="9"/>
  <c r="P303" i="9"/>
  <c r="P299" i="9"/>
  <c r="P295" i="9"/>
  <c r="P291" i="9"/>
  <c r="P287" i="9"/>
  <c r="P283" i="9"/>
  <c r="P279" i="9"/>
  <c r="P275" i="9"/>
  <c r="P271" i="9"/>
  <c r="P267" i="9"/>
  <c r="P263" i="9"/>
  <c r="P259" i="9"/>
  <c r="P255" i="9"/>
  <c r="P251" i="9"/>
  <c r="P247" i="9"/>
  <c r="P243" i="9"/>
  <c r="P239" i="9"/>
  <c r="P235" i="9"/>
  <c r="P231" i="9"/>
  <c r="P227" i="9"/>
  <c r="P223" i="9"/>
  <c r="P219" i="9"/>
  <c r="P215" i="9"/>
  <c r="P211" i="9"/>
  <c r="P207" i="9"/>
  <c r="P203" i="9"/>
  <c r="P199" i="9"/>
  <c r="P195" i="9"/>
  <c r="P191" i="9"/>
  <c r="P187" i="9"/>
  <c r="P183" i="9"/>
  <c r="P179" i="9"/>
  <c r="P175" i="9"/>
  <c r="P171" i="9"/>
  <c r="P167" i="9"/>
  <c r="P163" i="9"/>
  <c r="P159" i="9"/>
  <c r="P155" i="9"/>
  <c r="P151" i="9"/>
  <c r="P147" i="9"/>
  <c r="P143" i="9"/>
  <c r="P139" i="9"/>
  <c r="P135" i="9"/>
  <c r="P131" i="9"/>
  <c r="P127" i="9"/>
  <c r="P123" i="9"/>
  <c r="P119" i="9"/>
  <c r="P115" i="9"/>
  <c r="P111" i="9"/>
  <c r="P107" i="9"/>
  <c r="P103" i="9"/>
  <c r="P99" i="9"/>
  <c r="P95" i="9"/>
  <c r="P91" i="9"/>
  <c r="P87" i="9"/>
  <c r="P83" i="9"/>
  <c r="P79" i="9"/>
  <c r="P72" i="9"/>
  <c r="P64" i="9"/>
  <c r="P54" i="9"/>
  <c r="P42" i="9"/>
  <c r="P33" i="9"/>
  <c r="P29" i="9"/>
  <c r="P23" i="9"/>
  <c r="P17" i="9"/>
  <c r="P13" i="9"/>
  <c r="J8" i="9"/>
  <c r="J9" i="9" s="1"/>
  <c r="P365" i="9"/>
  <c r="P361" i="9"/>
  <c r="P357" i="9"/>
  <c r="P353" i="9"/>
  <c r="P349" i="9"/>
  <c r="P345" i="9"/>
  <c r="P341" i="9"/>
  <c r="P337" i="9"/>
  <c r="P333" i="9"/>
  <c r="P329" i="9"/>
  <c r="P325" i="9"/>
  <c r="P321" i="9"/>
  <c r="P317" i="9"/>
  <c r="P313" i="9"/>
  <c r="P309" i="9"/>
  <c r="P305" i="9"/>
  <c r="P301" i="9"/>
  <c r="P297" i="9"/>
  <c r="P293" i="9"/>
  <c r="P289" i="9"/>
  <c r="P285" i="9"/>
  <c r="P281" i="9"/>
  <c r="P277" i="9"/>
  <c r="P273" i="9"/>
  <c r="P269" i="9"/>
  <c r="P265" i="9"/>
  <c r="P261" i="9"/>
  <c r="P257" i="9"/>
  <c r="P253" i="9"/>
  <c r="P249" i="9"/>
  <c r="P245" i="9"/>
  <c r="P241" i="9"/>
  <c r="P237" i="9"/>
  <c r="P233" i="9"/>
  <c r="P229" i="9"/>
  <c r="P225" i="9"/>
  <c r="P221" i="9"/>
  <c r="P217" i="9"/>
  <c r="P213" i="9"/>
  <c r="P209" i="9"/>
  <c r="P205" i="9"/>
  <c r="P201" i="9"/>
  <c r="P197" i="9"/>
  <c r="P193" i="9"/>
  <c r="P189" i="9"/>
  <c r="P185" i="9"/>
  <c r="P181" i="9"/>
  <c r="P177" i="9"/>
  <c r="P173" i="9"/>
  <c r="P169" i="9"/>
  <c r="P165" i="9"/>
  <c r="P161" i="9"/>
  <c r="P157" i="9"/>
  <c r="P153" i="9"/>
  <c r="P149" i="9"/>
  <c r="P145" i="9"/>
  <c r="P141" i="9"/>
  <c r="P137" i="9"/>
  <c r="P133" i="9"/>
  <c r="P129" i="9"/>
  <c r="P125" i="9"/>
  <c r="P121" i="9"/>
  <c r="P117" i="9"/>
  <c r="P113" i="9"/>
  <c r="P109" i="9"/>
  <c r="P105" i="9"/>
  <c r="P101" i="9"/>
  <c r="P97" i="9"/>
  <c r="P93" i="9"/>
  <c r="P89" i="9"/>
  <c r="P85" i="9"/>
  <c r="P81" i="9"/>
  <c r="P76" i="9"/>
  <c r="P68" i="9"/>
  <c r="P58" i="9"/>
  <c r="P48" i="9"/>
  <c r="P38" i="9"/>
  <c r="P31" i="9"/>
  <c r="P25" i="9"/>
  <c r="P21" i="9"/>
  <c r="P15" i="9"/>
  <c r="P8" i="9"/>
  <c r="P37" i="9"/>
  <c r="P39" i="9"/>
  <c r="P41" i="9"/>
  <c r="P43" i="9"/>
  <c r="P45" i="9"/>
  <c r="P47" i="9"/>
  <c r="P49" i="9"/>
  <c r="P51" i="9"/>
  <c r="P53" i="9"/>
  <c r="P55" i="9"/>
  <c r="P57" i="9"/>
  <c r="P59" i="9"/>
  <c r="P61" i="9"/>
  <c r="P63" i="9"/>
  <c r="P77" i="9"/>
  <c r="P75" i="9"/>
  <c r="P73" i="9"/>
  <c r="P71" i="9"/>
  <c r="P69" i="9"/>
  <c r="P67" i="9"/>
  <c r="P65" i="9"/>
  <c r="P60" i="9"/>
  <c r="P52" i="9"/>
  <c r="P44" i="9"/>
  <c r="P35" i="9"/>
  <c r="P34" i="9"/>
  <c r="P27" i="9"/>
  <c r="P26" i="9"/>
  <c r="P19" i="9"/>
  <c r="P18" i="9"/>
  <c r="P11" i="9"/>
  <c r="P10" i="9"/>
  <c r="AA8" i="7"/>
  <c r="D8" i="7"/>
  <c r="C10" i="8"/>
  <c r="C11" i="8" s="1"/>
  <c r="H126" i="8" l="1"/>
  <c r="H130" i="8" s="1"/>
  <c r="G133" i="8" s="1"/>
  <c r="AF130" i="8"/>
  <c r="AE133" i="8" s="1"/>
  <c r="Q130" i="8"/>
  <c r="P133" i="8" s="1"/>
  <c r="K130" i="8"/>
  <c r="J133" i="8" s="1"/>
  <c r="E130" i="8"/>
  <c r="D133" i="8" s="1"/>
  <c r="D9" i="7"/>
  <c r="AL130" i="8"/>
  <c r="AK133" i="8" s="1"/>
  <c r="S8" i="9"/>
  <c r="T8" i="9" s="1"/>
  <c r="O9" i="9" s="1"/>
  <c r="Q9" i="9" s="1"/>
  <c r="N10" i="9"/>
  <c r="E19" i="7"/>
  <c r="E17" i="7"/>
  <c r="E14" i="7"/>
  <c r="E10" i="7"/>
  <c r="E9" i="7"/>
  <c r="E13" i="7"/>
  <c r="E12" i="7"/>
  <c r="E20" i="7"/>
  <c r="E15" i="7"/>
  <c r="E18" i="7"/>
  <c r="E11" i="7"/>
  <c r="E31" i="4"/>
  <c r="AA6" i="7"/>
  <c r="AB8" i="7" s="1"/>
  <c r="M4" i="7" s="1"/>
  <c r="E7" i="7"/>
  <c r="M10" i="9"/>
  <c r="M11" i="9" s="1"/>
  <c r="M12" i="9" s="1"/>
  <c r="M13" i="9" s="1"/>
  <c r="M14" i="9" s="1"/>
  <c r="M15" i="9" s="1"/>
  <c r="M16" i="9" s="1"/>
  <c r="M17" i="9" s="1"/>
  <c r="E8" i="7"/>
  <c r="AC12" i="7"/>
  <c r="AA11" i="7" l="1"/>
  <c r="AB9" i="7"/>
  <c r="G4" i="7" s="1"/>
  <c r="N11" i="9"/>
  <c r="N12" i="9" s="1"/>
  <c r="N13" i="9" s="1"/>
  <c r="N14" i="9" s="1"/>
  <c r="N15" i="9" s="1"/>
  <c r="N16" i="9" s="1"/>
  <c r="N17" i="9" s="1"/>
  <c r="N18" i="9" s="1"/>
  <c r="AM9" i="9"/>
  <c r="S9" i="9"/>
  <c r="T9" i="9" s="1"/>
  <c r="O10" i="9" s="1"/>
  <c r="M18" i="9"/>
  <c r="M19" i="9" s="1"/>
  <c r="M21" i="9" s="1"/>
  <c r="M22" i="9" s="1"/>
  <c r="M23" i="9" s="1"/>
  <c r="M24" i="9" s="1"/>
  <c r="M25" i="9" s="1"/>
  <c r="M26" i="9" s="1"/>
  <c r="M27" i="9" s="1"/>
  <c r="M28" i="9" s="1"/>
  <c r="M29" i="9" s="1"/>
  <c r="M30" i="9" s="1"/>
  <c r="M31" i="9" s="1"/>
  <c r="M32" i="9" s="1"/>
  <c r="M33" i="9" s="1"/>
  <c r="M34" i="9" s="1"/>
  <c r="M35" i="9" s="1"/>
  <c r="M36" i="9" s="1"/>
  <c r="M37" i="9" s="1"/>
  <c r="M38" i="9" s="1"/>
  <c r="M39" i="9" s="1"/>
  <c r="M40" i="9" s="1"/>
  <c r="M41" i="9" s="1"/>
  <c r="M42" i="9" s="1"/>
  <c r="M43" i="9" s="1"/>
  <c r="M44" i="9" s="1"/>
  <c r="M45" i="9" s="1"/>
  <c r="M46" i="9" s="1"/>
  <c r="M47" i="9" s="1"/>
  <c r="M48" i="9" s="1"/>
  <c r="M49" i="9" s="1"/>
  <c r="M50" i="9" s="1"/>
  <c r="M51" i="9" s="1"/>
  <c r="M52" i="9" s="1"/>
  <c r="M53" i="9" s="1"/>
  <c r="M54" i="9" s="1"/>
  <c r="M55" i="9" s="1"/>
  <c r="M56" i="9" s="1"/>
  <c r="M57" i="9" s="1"/>
  <c r="M58" i="9" s="1"/>
  <c r="M59" i="9" s="1"/>
  <c r="M60" i="9" s="1"/>
  <c r="M61" i="9" s="1"/>
  <c r="M62" i="9" s="1"/>
  <c r="M63" i="9" l="1"/>
  <c r="M64" i="9" s="1"/>
  <c r="M65" i="9" s="1"/>
  <c r="M66" i="9" s="1"/>
  <c r="M67" i="9" s="1"/>
  <c r="M68" i="9" s="1"/>
  <c r="M69" i="9" s="1"/>
  <c r="M70" i="9" s="1"/>
  <c r="M71" i="9" s="1"/>
  <c r="M72" i="9" s="1"/>
  <c r="M73" i="9" s="1"/>
  <c r="M74" i="9" s="1"/>
  <c r="M75" i="9" s="1"/>
  <c r="M76" i="9" s="1"/>
  <c r="M77" i="9" s="1"/>
  <c r="M78" i="9" s="1"/>
  <c r="M79" i="9" s="1"/>
  <c r="M80" i="9" s="1"/>
  <c r="M81" i="9" s="1"/>
  <c r="M82" i="9" s="1"/>
  <c r="M83" i="9" s="1"/>
  <c r="M84" i="9" s="1"/>
  <c r="M85" i="9" s="1"/>
  <c r="M86" i="9" s="1"/>
  <c r="M87" i="9" s="1"/>
  <c r="M88" i="9" s="1"/>
  <c r="M89" i="9" s="1"/>
  <c r="M90" i="9" s="1"/>
  <c r="M91" i="9" s="1"/>
  <c r="M92" i="9" s="1"/>
  <c r="M93" i="9" s="1"/>
  <c r="M94" i="9" s="1"/>
  <c r="M95" i="9" s="1"/>
  <c r="M96" i="9" s="1"/>
  <c r="M97" i="9" s="1"/>
  <c r="M98" i="9" s="1"/>
  <c r="M99" i="9" s="1"/>
  <c r="M100" i="9" s="1"/>
  <c r="M101" i="9" s="1"/>
  <c r="M102" i="9" s="1"/>
  <c r="M103" i="9" s="1"/>
  <c r="M104" i="9" s="1"/>
  <c r="M105" i="9" s="1"/>
  <c r="M106" i="9" s="1"/>
  <c r="M107" i="9" s="1"/>
  <c r="M108" i="9" s="1"/>
  <c r="M109" i="9" s="1"/>
  <c r="M110" i="9" s="1"/>
  <c r="M111" i="9" s="1"/>
  <c r="M112" i="9" s="1"/>
  <c r="M113" i="9" s="1"/>
  <c r="M114" i="9" s="1"/>
  <c r="M115" i="9" s="1"/>
  <c r="M116" i="9" s="1"/>
  <c r="M117" i="9" s="1"/>
  <c r="M118" i="9" s="1"/>
  <c r="M119" i="9" s="1"/>
  <c r="M120" i="9" s="1"/>
  <c r="M121" i="9" s="1"/>
  <c r="M122" i="9" s="1"/>
  <c r="M123" i="9" s="1"/>
  <c r="M124" i="9" s="1"/>
  <c r="M125" i="9" s="1"/>
  <c r="M126" i="9" s="1"/>
  <c r="M127" i="9" s="1"/>
  <c r="M128" i="9" s="1"/>
  <c r="M129" i="9" s="1"/>
  <c r="M130" i="9" s="1"/>
  <c r="M131" i="9" s="1"/>
  <c r="M132" i="9" s="1"/>
  <c r="M133" i="9" s="1"/>
  <c r="M134" i="9" s="1"/>
  <c r="M135" i="9" s="1"/>
  <c r="M136" i="9" s="1"/>
  <c r="M137" i="9" s="1"/>
  <c r="M138" i="9" s="1"/>
  <c r="M139" i="9" s="1"/>
  <c r="M140" i="9" s="1"/>
  <c r="M141" i="9" s="1"/>
  <c r="M142" i="9" s="1"/>
  <c r="M143" i="9" s="1"/>
  <c r="M144" i="9" s="1"/>
  <c r="M145" i="9" s="1"/>
  <c r="M146" i="9" s="1"/>
  <c r="M147" i="9" s="1"/>
  <c r="M148" i="9" s="1"/>
  <c r="M149" i="9" s="1"/>
  <c r="M150" i="9" s="1"/>
  <c r="M151" i="9" s="1"/>
  <c r="M152" i="9" s="1"/>
  <c r="M153" i="9" s="1"/>
  <c r="M154" i="9" s="1"/>
  <c r="M155" i="9" s="1"/>
  <c r="M156" i="9" s="1"/>
  <c r="M157" i="9" s="1"/>
  <c r="M158" i="9" s="1"/>
  <c r="M159" i="9" s="1"/>
  <c r="M160" i="9" s="1"/>
  <c r="M161" i="9" s="1"/>
  <c r="M162" i="9" s="1"/>
  <c r="M163" i="9" s="1"/>
  <c r="M164" i="9" s="1"/>
  <c r="M165" i="9" s="1"/>
  <c r="M166" i="9" s="1"/>
  <c r="M167" i="9" s="1"/>
  <c r="M168" i="9" s="1"/>
  <c r="M169" i="9" s="1"/>
  <c r="M170" i="9" s="1"/>
  <c r="M171" i="9" s="1"/>
  <c r="M172" i="9" s="1"/>
  <c r="M173" i="9" s="1"/>
  <c r="M174" i="9" s="1"/>
  <c r="M175" i="9" s="1"/>
  <c r="M176" i="9" s="1"/>
  <c r="M177" i="9" s="1"/>
  <c r="M178" i="9" s="1"/>
  <c r="M179" i="9" s="1"/>
  <c r="M180" i="9" s="1"/>
  <c r="M181" i="9" s="1"/>
  <c r="M182" i="9" s="1"/>
  <c r="M183" i="9" s="1"/>
  <c r="M184" i="9" s="1"/>
  <c r="M185" i="9" s="1"/>
  <c r="M186" i="9" s="1"/>
  <c r="M187" i="9" s="1"/>
  <c r="M188" i="9" s="1"/>
  <c r="M189" i="9" s="1"/>
  <c r="M190" i="9" s="1"/>
  <c r="M191" i="9" s="1"/>
  <c r="M192" i="9" s="1"/>
  <c r="M193" i="9" s="1"/>
  <c r="M194" i="9" s="1"/>
  <c r="M195" i="9" s="1"/>
  <c r="M196" i="9" s="1"/>
  <c r="M197" i="9" s="1"/>
  <c r="M198" i="9" s="1"/>
  <c r="M199" i="9" s="1"/>
  <c r="M200" i="9" s="1"/>
  <c r="M201" i="9" s="1"/>
  <c r="M202" i="9" s="1"/>
  <c r="M203" i="9" s="1"/>
  <c r="M204" i="9" s="1"/>
  <c r="M205" i="9" s="1"/>
  <c r="M206" i="9" s="1"/>
  <c r="M207" i="9" s="1"/>
  <c r="M208" i="9" s="1"/>
  <c r="M209" i="9" s="1"/>
  <c r="M210" i="9" s="1"/>
  <c r="M211" i="9" s="1"/>
  <c r="M212" i="9" s="1"/>
  <c r="M213" i="9" s="1"/>
  <c r="M214" i="9" s="1"/>
  <c r="M215" i="9" s="1"/>
  <c r="M216" i="9" s="1"/>
  <c r="M217" i="9" s="1"/>
  <c r="M218" i="9" s="1"/>
  <c r="M219" i="9" s="1"/>
  <c r="M220" i="9" s="1"/>
  <c r="M221" i="9" s="1"/>
  <c r="M222" i="9" s="1"/>
  <c r="M223" i="9" s="1"/>
  <c r="M224" i="9" s="1"/>
  <c r="M225" i="9" s="1"/>
  <c r="M226" i="9" s="1"/>
  <c r="M227" i="9" s="1"/>
  <c r="M228" i="9" s="1"/>
  <c r="M229" i="9" s="1"/>
  <c r="M230" i="9" s="1"/>
  <c r="M231" i="9" s="1"/>
  <c r="M232" i="9" s="1"/>
  <c r="M233" i="9" s="1"/>
  <c r="M234" i="9" s="1"/>
  <c r="M235" i="9" s="1"/>
  <c r="M236" i="9" s="1"/>
  <c r="M237" i="9" s="1"/>
  <c r="M238" i="9" s="1"/>
  <c r="M239" i="9" s="1"/>
  <c r="M240" i="9" s="1"/>
  <c r="M241" i="9" s="1"/>
  <c r="M242" i="9" s="1"/>
  <c r="M243" i="9" s="1"/>
  <c r="M244" i="9" s="1"/>
  <c r="M245" i="9" s="1"/>
  <c r="M246" i="9" s="1"/>
  <c r="M247" i="9" s="1"/>
  <c r="M248" i="9" s="1"/>
  <c r="M249" i="9" s="1"/>
  <c r="M250" i="9" s="1"/>
  <c r="M251" i="9" s="1"/>
  <c r="M252" i="9" s="1"/>
  <c r="M253" i="9" s="1"/>
  <c r="M254" i="9" s="1"/>
  <c r="M255" i="9" s="1"/>
  <c r="M256" i="9" s="1"/>
  <c r="M257" i="9" s="1"/>
  <c r="M258" i="9" s="1"/>
  <c r="M259" i="9" s="1"/>
  <c r="M260" i="9" s="1"/>
  <c r="M261" i="9" s="1"/>
  <c r="M262" i="9" s="1"/>
  <c r="M263" i="9" s="1"/>
  <c r="M264" i="9" s="1"/>
  <c r="M265" i="9" s="1"/>
  <c r="M266" i="9" s="1"/>
  <c r="M267" i="9" s="1"/>
  <c r="M268" i="9" s="1"/>
  <c r="M269" i="9" s="1"/>
  <c r="M270" i="9" s="1"/>
  <c r="M271" i="9" s="1"/>
  <c r="M272" i="9" s="1"/>
  <c r="M273" i="9" s="1"/>
  <c r="M274" i="9" s="1"/>
  <c r="M275" i="9" s="1"/>
  <c r="M276" i="9" s="1"/>
  <c r="M277" i="9" s="1"/>
  <c r="M278" i="9" s="1"/>
  <c r="M279" i="9" s="1"/>
  <c r="M280" i="9" s="1"/>
  <c r="M281" i="9" s="1"/>
  <c r="M282" i="9" s="1"/>
  <c r="M283" i="9" s="1"/>
  <c r="M284" i="9" s="1"/>
  <c r="M285" i="9" s="1"/>
  <c r="M286" i="9" s="1"/>
  <c r="M287" i="9" s="1"/>
  <c r="M288" i="9" s="1"/>
  <c r="M289" i="9" s="1"/>
  <c r="M290" i="9" s="1"/>
  <c r="M291" i="9" s="1"/>
  <c r="M292" i="9" s="1"/>
  <c r="M293" i="9" s="1"/>
  <c r="M294" i="9" s="1"/>
  <c r="M295" i="9" s="1"/>
  <c r="M296" i="9" s="1"/>
  <c r="M297" i="9" s="1"/>
  <c r="M298" i="9" s="1"/>
  <c r="M299" i="9" s="1"/>
  <c r="M300" i="9" s="1"/>
  <c r="M301" i="9" s="1"/>
  <c r="M302" i="9" s="1"/>
  <c r="M303" i="9" s="1"/>
  <c r="M304" i="9" s="1"/>
  <c r="M305" i="9" s="1"/>
  <c r="M306" i="9" s="1"/>
  <c r="M307" i="9" s="1"/>
  <c r="M308" i="9" s="1"/>
  <c r="M309" i="9" s="1"/>
  <c r="M310" i="9" s="1"/>
  <c r="M311" i="9" s="1"/>
  <c r="M312" i="9" s="1"/>
  <c r="M313" i="9" s="1"/>
  <c r="M314" i="9" s="1"/>
  <c r="M315" i="9" s="1"/>
  <c r="M316" i="9" s="1"/>
  <c r="M317" i="9" s="1"/>
  <c r="M318" i="9" s="1"/>
  <c r="M319" i="9" s="1"/>
  <c r="M320" i="9" s="1"/>
  <c r="M321" i="9" s="1"/>
  <c r="M322" i="9" s="1"/>
  <c r="M323" i="9" s="1"/>
  <c r="M324" i="9" s="1"/>
  <c r="M325" i="9" s="1"/>
  <c r="M326" i="9" s="1"/>
  <c r="M327" i="9" s="1"/>
  <c r="M328" i="9" s="1"/>
  <c r="M329" i="9" s="1"/>
  <c r="M330" i="9" s="1"/>
  <c r="M331" i="9" s="1"/>
  <c r="M332" i="9" s="1"/>
  <c r="M333" i="9" s="1"/>
  <c r="M334" i="9" s="1"/>
  <c r="M335" i="9" s="1"/>
  <c r="M336" i="9" s="1"/>
  <c r="M337" i="9" s="1"/>
  <c r="M338" i="9" s="1"/>
  <c r="M339" i="9" s="1"/>
  <c r="M340" i="9" s="1"/>
  <c r="M341" i="9" s="1"/>
  <c r="M342" i="9" s="1"/>
  <c r="M343" i="9" s="1"/>
  <c r="M344" i="9" s="1"/>
  <c r="M345" i="9" s="1"/>
  <c r="M346" i="9" s="1"/>
  <c r="M347" i="9" s="1"/>
  <c r="M348" i="9" s="1"/>
  <c r="M349" i="9" s="1"/>
  <c r="M350" i="9" s="1"/>
  <c r="M351" i="9" s="1"/>
  <c r="M352" i="9" s="1"/>
  <c r="M353" i="9" s="1"/>
  <c r="M354" i="9" s="1"/>
  <c r="M355" i="9" s="1"/>
  <c r="M356" i="9" s="1"/>
  <c r="M357" i="9" s="1"/>
  <c r="M358" i="9" s="1"/>
  <c r="M359" i="9" s="1"/>
  <c r="M360" i="9" s="1"/>
  <c r="M361" i="9" s="1"/>
  <c r="M362" i="9" s="1"/>
  <c r="M363" i="9" s="1"/>
  <c r="M364" i="9" s="1"/>
  <c r="M365" i="9" s="1"/>
  <c r="M366" i="9" s="1"/>
  <c r="M367" i="9" s="1"/>
  <c r="Q10" i="9"/>
  <c r="N19" i="9"/>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D13" i="4" l="1"/>
  <c r="N64" i="9"/>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N102" i="9" s="1"/>
  <c r="N103" i="9" s="1"/>
  <c r="N104" i="9" s="1"/>
  <c r="N105" i="9" s="1"/>
  <c r="N106" i="9" s="1"/>
  <c r="N107" i="9" s="1"/>
  <c r="N108" i="9" s="1"/>
  <c r="N109" i="9" s="1"/>
  <c r="N110" i="9" s="1"/>
  <c r="N111" i="9" s="1"/>
  <c r="N112" i="9" s="1"/>
  <c r="N113" i="9" s="1"/>
  <c r="N114" i="9" s="1"/>
  <c r="N115" i="9" s="1"/>
  <c r="N116" i="9" s="1"/>
  <c r="N117" i="9" s="1"/>
  <c r="N118" i="9" s="1"/>
  <c r="N119" i="9" s="1"/>
  <c r="N120" i="9" s="1"/>
  <c r="N121" i="9" s="1"/>
  <c r="N122" i="9" s="1"/>
  <c r="N123" i="9" s="1"/>
  <c r="N124" i="9" s="1"/>
  <c r="N125" i="9" s="1"/>
  <c r="N126" i="9" s="1"/>
  <c r="N127" i="9" s="1"/>
  <c r="N128" i="9" s="1"/>
  <c r="N129" i="9" s="1"/>
  <c r="N130" i="9" s="1"/>
  <c r="N131" i="9" s="1"/>
  <c r="N132" i="9" s="1"/>
  <c r="N133" i="9" s="1"/>
  <c r="N134" i="9" s="1"/>
  <c r="N135" i="9" s="1"/>
  <c r="N136" i="9" s="1"/>
  <c r="N137" i="9" s="1"/>
  <c r="N138" i="9" s="1"/>
  <c r="N139" i="9" s="1"/>
  <c r="N140" i="9" s="1"/>
  <c r="N141" i="9" s="1"/>
  <c r="N142" i="9" s="1"/>
  <c r="N143" i="9" s="1"/>
  <c r="N144" i="9" s="1"/>
  <c r="N145" i="9" s="1"/>
  <c r="N146" i="9" s="1"/>
  <c r="N147" i="9" s="1"/>
  <c r="N148" i="9" s="1"/>
  <c r="N149" i="9" s="1"/>
  <c r="N150" i="9" s="1"/>
  <c r="N151" i="9" s="1"/>
  <c r="N152" i="9" s="1"/>
  <c r="N153" i="9" s="1"/>
  <c r="N154" i="9" s="1"/>
  <c r="N155" i="9" s="1"/>
  <c r="N156" i="9" s="1"/>
  <c r="N157" i="9" s="1"/>
  <c r="N158" i="9" s="1"/>
  <c r="N159" i="9" s="1"/>
  <c r="N160" i="9" s="1"/>
  <c r="N161" i="9" s="1"/>
  <c r="N162" i="9" s="1"/>
  <c r="N163" i="9" s="1"/>
  <c r="N164" i="9" s="1"/>
  <c r="N165" i="9" s="1"/>
  <c r="N166" i="9" s="1"/>
  <c r="N167" i="9" s="1"/>
  <c r="N168" i="9" s="1"/>
  <c r="N169" i="9" s="1"/>
  <c r="N170" i="9" s="1"/>
  <c r="N171" i="9" s="1"/>
  <c r="N172" i="9" s="1"/>
  <c r="N173" i="9" s="1"/>
  <c r="N174" i="9" s="1"/>
  <c r="N175" i="9" s="1"/>
  <c r="N176" i="9" s="1"/>
  <c r="N177" i="9" s="1"/>
  <c r="N178" i="9" s="1"/>
  <c r="N179" i="9" s="1"/>
  <c r="N180" i="9" s="1"/>
  <c r="N181" i="9" s="1"/>
  <c r="N182" i="9" s="1"/>
  <c r="N183" i="9" s="1"/>
  <c r="N184" i="9" s="1"/>
  <c r="N185" i="9" s="1"/>
  <c r="N186" i="9" s="1"/>
  <c r="N187" i="9" s="1"/>
  <c r="N188" i="9" s="1"/>
  <c r="N189" i="9" s="1"/>
  <c r="N190" i="9" s="1"/>
  <c r="N191" i="9" s="1"/>
  <c r="N192" i="9" s="1"/>
  <c r="N193" i="9" s="1"/>
  <c r="N194" i="9" s="1"/>
  <c r="N195" i="9" s="1"/>
  <c r="N196" i="9" s="1"/>
  <c r="N197" i="9" s="1"/>
  <c r="N198" i="9" s="1"/>
  <c r="N199" i="9" s="1"/>
  <c r="N200" i="9" s="1"/>
  <c r="N201" i="9" s="1"/>
  <c r="N202" i="9" s="1"/>
  <c r="N203" i="9" s="1"/>
  <c r="N204" i="9" s="1"/>
  <c r="N205" i="9" s="1"/>
  <c r="N206" i="9" s="1"/>
  <c r="N207" i="9" s="1"/>
  <c r="N208" i="9" s="1"/>
  <c r="N209" i="9" s="1"/>
  <c r="N210" i="9" s="1"/>
  <c r="N211" i="9" s="1"/>
  <c r="N212" i="9" s="1"/>
  <c r="N213" i="9" s="1"/>
  <c r="N214" i="9" s="1"/>
  <c r="N215" i="9" s="1"/>
  <c r="N216" i="9" s="1"/>
  <c r="N217" i="9" s="1"/>
  <c r="N218" i="9" s="1"/>
  <c r="N219" i="9" s="1"/>
  <c r="N220" i="9" s="1"/>
  <c r="N221" i="9" s="1"/>
  <c r="N222" i="9" s="1"/>
  <c r="N223" i="9" s="1"/>
  <c r="N224" i="9" s="1"/>
  <c r="N225" i="9" s="1"/>
  <c r="N226" i="9" s="1"/>
  <c r="N227" i="9" s="1"/>
  <c r="N228" i="9" s="1"/>
  <c r="N229" i="9" s="1"/>
  <c r="N230" i="9" s="1"/>
  <c r="N231" i="9" s="1"/>
  <c r="N232" i="9" s="1"/>
  <c r="N233" i="9" s="1"/>
  <c r="N234" i="9" s="1"/>
  <c r="N235" i="9" s="1"/>
  <c r="N236" i="9" s="1"/>
  <c r="N237" i="9" s="1"/>
  <c r="N238" i="9" s="1"/>
  <c r="N239" i="9" s="1"/>
  <c r="N240" i="9" s="1"/>
  <c r="N241" i="9" s="1"/>
  <c r="N242" i="9" s="1"/>
  <c r="N243" i="9" s="1"/>
  <c r="N244" i="9" s="1"/>
  <c r="N245" i="9" s="1"/>
  <c r="N246" i="9" s="1"/>
  <c r="N247" i="9" s="1"/>
  <c r="N248" i="9" s="1"/>
  <c r="N249" i="9" s="1"/>
  <c r="N250" i="9" s="1"/>
  <c r="N251" i="9" s="1"/>
  <c r="N252" i="9" s="1"/>
  <c r="N253" i="9" s="1"/>
  <c r="N254" i="9" s="1"/>
  <c r="N255" i="9" s="1"/>
  <c r="N256" i="9" s="1"/>
  <c r="N257" i="9" s="1"/>
  <c r="N258" i="9" s="1"/>
  <c r="N259" i="9" s="1"/>
  <c r="N260" i="9" s="1"/>
  <c r="N261" i="9" s="1"/>
  <c r="N262" i="9" s="1"/>
  <c r="N263" i="9" s="1"/>
  <c r="N264" i="9" s="1"/>
  <c r="N265" i="9" s="1"/>
  <c r="N266" i="9" s="1"/>
  <c r="N267" i="9" s="1"/>
  <c r="N268" i="9" s="1"/>
  <c r="N269" i="9" s="1"/>
  <c r="N270" i="9" s="1"/>
  <c r="N271" i="9" s="1"/>
  <c r="N272" i="9" s="1"/>
  <c r="N273" i="9" s="1"/>
  <c r="N274" i="9" s="1"/>
  <c r="N275" i="9" s="1"/>
  <c r="N276" i="9" s="1"/>
  <c r="N277" i="9" s="1"/>
  <c r="N278" i="9" s="1"/>
  <c r="N279" i="9" s="1"/>
  <c r="N280" i="9" s="1"/>
  <c r="N281" i="9" s="1"/>
  <c r="N282" i="9" s="1"/>
  <c r="N283" i="9" s="1"/>
  <c r="N284" i="9" s="1"/>
  <c r="N285" i="9" s="1"/>
  <c r="N286" i="9" s="1"/>
  <c r="N287" i="9" s="1"/>
  <c r="N288" i="9" s="1"/>
  <c r="N289" i="9" s="1"/>
  <c r="N290" i="9" s="1"/>
  <c r="N291" i="9" s="1"/>
  <c r="N292" i="9" s="1"/>
  <c r="N293" i="9" s="1"/>
  <c r="N294" i="9" s="1"/>
  <c r="N295" i="9" s="1"/>
  <c r="N296" i="9" s="1"/>
  <c r="N297" i="9" s="1"/>
  <c r="N298" i="9" s="1"/>
  <c r="N299" i="9" s="1"/>
  <c r="N300" i="9" s="1"/>
  <c r="N301" i="9" s="1"/>
  <c r="N302" i="9" s="1"/>
  <c r="N303" i="9" s="1"/>
  <c r="N304" i="9" s="1"/>
  <c r="N305" i="9" s="1"/>
  <c r="N306" i="9" s="1"/>
  <c r="N307" i="9" s="1"/>
  <c r="N308" i="9" s="1"/>
  <c r="N309" i="9" s="1"/>
  <c r="N310" i="9" s="1"/>
  <c r="N311" i="9" s="1"/>
  <c r="N312" i="9" s="1"/>
  <c r="N313" i="9" s="1"/>
  <c r="N314" i="9" s="1"/>
  <c r="N315" i="9" s="1"/>
  <c r="N316" i="9" s="1"/>
  <c r="N317" i="9" s="1"/>
  <c r="N318" i="9" s="1"/>
  <c r="N319" i="9" s="1"/>
  <c r="N320" i="9" s="1"/>
  <c r="N321" i="9" s="1"/>
  <c r="N322" i="9" s="1"/>
  <c r="N323" i="9" s="1"/>
  <c r="N324" i="9" s="1"/>
  <c r="N325" i="9" s="1"/>
  <c r="N326" i="9" s="1"/>
  <c r="N327" i="9" s="1"/>
  <c r="N328" i="9" s="1"/>
  <c r="N329" i="9" s="1"/>
  <c r="N330" i="9" s="1"/>
  <c r="N331" i="9" s="1"/>
  <c r="N332" i="9" s="1"/>
  <c r="N333" i="9" s="1"/>
  <c r="N334" i="9" s="1"/>
  <c r="N335" i="9" s="1"/>
  <c r="N336" i="9" s="1"/>
  <c r="N337" i="9" s="1"/>
  <c r="N338" i="9" s="1"/>
  <c r="N339" i="9" s="1"/>
  <c r="N340" i="9" s="1"/>
  <c r="N341" i="9" s="1"/>
  <c r="N342" i="9" s="1"/>
  <c r="N343" i="9" s="1"/>
  <c r="N344" i="9" s="1"/>
  <c r="N345" i="9" s="1"/>
  <c r="N346" i="9" s="1"/>
  <c r="N347" i="9" s="1"/>
  <c r="N348" i="9" s="1"/>
  <c r="N349" i="9" s="1"/>
  <c r="N350" i="9" s="1"/>
  <c r="N351" i="9" s="1"/>
  <c r="N352" i="9" s="1"/>
  <c r="N353" i="9" s="1"/>
  <c r="N354" i="9" s="1"/>
  <c r="N355" i="9" s="1"/>
  <c r="N356" i="9" s="1"/>
  <c r="N357" i="9" s="1"/>
  <c r="N358" i="9" s="1"/>
  <c r="N359" i="9" s="1"/>
  <c r="N360" i="9" s="1"/>
  <c r="N361" i="9" s="1"/>
  <c r="N362" i="9" s="1"/>
  <c r="N363" i="9" s="1"/>
  <c r="N364" i="9" s="1"/>
  <c r="N365" i="9" s="1"/>
  <c r="N366" i="9" s="1"/>
  <c r="N367" i="9" s="1"/>
  <c r="AM10" i="9"/>
  <c r="S10" i="9"/>
  <c r="T10" i="9" s="1"/>
  <c r="O11" i="9" s="1"/>
  <c r="K5" i="2" l="1"/>
  <c r="C4" i="8"/>
  <c r="C5" i="8" s="1"/>
  <c r="C121" i="8" s="1"/>
  <c r="Q11" i="9"/>
  <c r="D6" i="7" l="1"/>
  <c r="E13" i="4"/>
  <c r="AM11" i="9"/>
  <c r="S11" i="9"/>
  <c r="T11" i="9" s="1"/>
  <c r="O12" i="9" s="1"/>
  <c r="AA7" i="7" l="1"/>
  <c r="E6" i="7"/>
  <c r="D21" i="7"/>
  <c r="Q12" i="9"/>
  <c r="E21" i="7" l="1"/>
  <c r="D22" i="7"/>
  <c r="AA12" i="7"/>
  <c r="AB7" i="7"/>
  <c r="AM12" i="9"/>
  <c r="S12" i="9"/>
  <c r="T12" i="9" s="1"/>
  <c r="O13" i="9" s="1"/>
  <c r="J4" i="7" l="1"/>
  <c r="J5" i="7"/>
  <c r="E22" i="7"/>
  <c r="R4" i="7" s="1"/>
  <c r="P4" i="7"/>
  <c r="Q13" i="9"/>
  <c r="AM13" i="9" l="1"/>
  <c r="S13" i="9"/>
  <c r="T13" i="9" s="1"/>
  <c r="O14" i="9" s="1"/>
  <c r="Q14" i="9" l="1"/>
  <c r="AM14" i="9" l="1"/>
  <c r="S14" i="9"/>
  <c r="T14" i="9" s="1"/>
  <c r="O15" i="9" s="1"/>
  <c r="Q15" i="9" l="1"/>
  <c r="AM15" i="9" l="1"/>
  <c r="S15" i="9"/>
  <c r="T15" i="9" s="1"/>
  <c r="O16" i="9" s="1"/>
  <c r="Q16" i="9" l="1"/>
  <c r="AM16" i="9" l="1"/>
  <c r="S16" i="9"/>
  <c r="T16" i="9" s="1"/>
  <c r="O17" i="9" s="1"/>
  <c r="Q17" i="9" l="1"/>
  <c r="AM17" i="9" l="1"/>
  <c r="S17" i="9"/>
  <c r="T17" i="9" s="1"/>
  <c r="O18" i="9" s="1"/>
  <c r="Q18" i="9" l="1"/>
  <c r="AM18" i="9" l="1"/>
  <c r="S18" i="9"/>
  <c r="T18" i="9" s="1"/>
  <c r="O19" i="9" s="1"/>
  <c r="Q19" i="9" l="1"/>
  <c r="AM19" i="9" l="1"/>
  <c r="S19" i="9"/>
  <c r="T19" i="9" s="1"/>
  <c r="O20" i="9" s="1"/>
  <c r="Q20" i="9" l="1"/>
  <c r="AM20" i="9" l="1"/>
  <c r="S20" i="9"/>
  <c r="T20" i="9" s="1"/>
  <c r="O21" i="9" s="1"/>
  <c r="Q21" i="9" l="1"/>
  <c r="AM21" i="9" l="1"/>
  <c r="S21" i="9"/>
  <c r="T21" i="9" s="1"/>
  <c r="O22" i="9" s="1"/>
  <c r="Q22" i="9" l="1"/>
  <c r="AM22" i="9" l="1"/>
  <c r="S22" i="9"/>
  <c r="T22" i="9" s="1"/>
  <c r="O23" i="9" s="1"/>
  <c r="Q23" i="9" l="1"/>
  <c r="AM23" i="9" l="1"/>
  <c r="S23" i="9"/>
  <c r="T23" i="9" s="1"/>
  <c r="O24" i="9" s="1"/>
  <c r="Q24" i="9" l="1"/>
  <c r="AM24" i="9" l="1"/>
  <c r="S24" i="9"/>
  <c r="T24" i="9" s="1"/>
  <c r="O25" i="9" s="1"/>
  <c r="Q25" i="9" l="1"/>
  <c r="AM25" i="9" l="1"/>
  <c r="S25" i="9"/>
  <c r="T25" i="9" s="1"/>
  <c r="O26" i="9" s="1"/>
  <c r="Q26" i="9" l="1"/>
  <c r="AM26" i="9" l="1"/>
  <c r="S26" i="9"/>
  <c r="T26" i="9" s="1"/>
  <c r="O27" i="9" s="1"/>
  <c r="Q27" i="9" l="1"/>
  <c r="AM27" i="9" l="1"/>
  <c r="S27" i="9"/>
  <c r="T27" i="9" s="1"/>
  <c r="O28" i="9" s="1"/>
  <c r="Q28" i="9" l="1"/>
  <c r="AM28" i="9" l="1"/>
  <c r="S28" i="9"/>
  <c r="T28" i="9" s="1"/>
  <c r="O29" i="9" s="1"/>
  <c r="Q29" i="9" l="1"/>
  <c r="AM29" i="9" l="1"/>
  <c r="S29" i="9"/>
  <c r="T29" i="9" s="1"/>
  <c r="O30" i="9" s="1"/>
  <c r="Q30" i="9" l="1"/>
  <c r="AM30" i="9" l="1"/>
  <c r="S30" i="9"/>
  <c r="T30" i="9" s="1"/>
  <c r="O31" i="9" s="1"/>
  <c r="Q31" i="9" l="1"/>
  <c r="AM31" i="9" l="1"/>
  <c r="S31" i="9"/>
  <c r="T31" i="9" s="1"/>
  <c r="O32" i="9" s="1"/>
  <c r="Q32" i="9" l="1"/>
  <c r="AM32" i="9" l="1"/>
  <c r="S32" i="9"/>
  <c r="T32" i="9" s="1"/>
  <c r="O33" i="9" s="1"/>
  <c r="Q33" i="9" l="1"/>
  <c r="AM33" i="9" l="1"/>
  <c r="S33" i="9"/>
  <c r="T33" i="9" s="1"/>
  <c r="O34" i="9" s="1"/>
  <c r="Q34" i="9" l="1"/>
  <c r="AM34" i="9" l="1"/>
  <c r="S34" i="9"/>
  <c r="T34" i="9" s="1"/>
  <c r="O35" i="9" s="1"/>
  <c r="Q35" i="9" l="1"/>
  <c r="AM35" i="9" l="1"/>
  <c r="S35" i="9"/>
  <c r="T35" i="9" s="1"/>
  <c r="O36" i="9" s="1"/>
  <c r="Q36" i="9" l="1"/>
  <c r="AM36" i="9" l="1"/>
  <c r="S36" i="9"/>
  <c r="T36" i="9" s="1"/>
  <c r="O37" i="9" s="1"/>
  <c r="Q37" i="9" l="1"/>
  <c r="AM37" i="9" l="1"/>
  <c r="S37" i="9"/>
  <c r="T37" i="9" s="1"/>
  <c r="O38" i="9" s="1"/>
  <c r="Q38" i="9" l="1"/>
  <c r="AM38" i="9" l="1"/>
  <c r="S38" i="9"/>
  <c r="T38" i="9" s="1"/>
  <c r="O39" i="9" s="1"/>
  <c r="Q39" i="9" l="1"/>
  <c r="AM39" i="9" l="1"/>
  <c r="S39" i="9"/>
  <c r="T39" i="9" s="1"/>
  <c r="O40" i="9" s="1"/>
  <c r="Q40" i="9" l="1"/>
  <c r="S40" i="9" l="1"/>
  <c r="T40" i="9" s="1"/>
  <c r="O41" i="9" s="1"/>
  <c r="AM40" i="9"/>
  <c r="Q41" i="9" l="1"/>
  <c r="AM41" i="9" l="1"/>
  <c r="S41" i="9"/>
  <c r="T41" i="9" s="1"/>
  <c r="O42" i="9" s="1"/>
  <c r="Q42" i="9" l="1"/>
  <c r="AM42" i="9" l="1"/>
  <c r="S42" i="9"/>
  <c r="T42" i="9" s="1"/>
  <c r="O43" i="9" s="1"/>
  <c r="Q43" i="9" l="1"/>
  <c r="AM43" i="9" l="1"/>
  <c r="S43" i="9"/>
  <c r="T43" i="9" s="1"/>
  <c r="O44" i="9" s="1"/>
  <c r="Q44" i="9" l="1"/>
  <c r="AM44" i="9" l="1"/>
  <c r="S44" i="9"/>
  <c r="T44" i="9" s="1"/>
  <c r="O45" i="9" s="1"/>
  <c r="Q45" i="9" l="1"/>
  <c r="AM45" i="9" l="1"/>
  <c r="S45" i="9"/>
  <c r="T45" i="9" s="1"/>
  <c r="O46" i="9" s="1"/>
  <c r="Q46" i="9" l="1"/>
  <c r="AM46" i="9" l="1"/>
  <c r="S46" i="9"/>
  <c r="T46" i="9" s="1"/>
  <c r="O47" i="9" s="1"/>
  <c r="Q47" i="9" l="1"/>
  <c r="AM47" i="9" l="1"/>
  <c r="S47" i="9"/>
  <c r="T47" i="9" s="1"/>
  <c r="O48" i="9" s="1"/>
  <c r="Q48" i="9" l="1"/>
  <c r="AM48" i="9" l="1"/>
  <c r="S48" i="9"/>
  <c r="T48" i="9" s="1"/>
  <c r="O49" i="9" s="1"/>
  <c r="Q49" i="9" l="1"/>
  <c r="AM49" i="9" l="1"/>
  <c r="S49" i="9"/>
  <c r="T49" i="9" s="1"/>
  <c r="O50" i="9" s="1"/>
  <c r="Q50" i="9" l="1"/>
  <c r="AM50" i="9" l="1"/>
  <c r="S50" i="9"/>
  <c r="T50" i="9" s="1"/>
  <c r="O51" i="9" s="1"/>
  <c r="Q51" i="9" l="1"/>
  <c r="AM51" i="9" l="1"/>
  <c r="S51" i="9"/>
  <c r="T51" i="9" s="1"/>
  <c r="O52" i="9" s="1"/>
  <c r="Q52" i="9" l="1"/>
  <c r="AM52" i="9" l="1"/>
  <c r="S52" i="9"/>
  <c r="T52" i="9" s="1"/>
  <c r="O53" i="9" s="1"/>
  <c r="Q53" i="9" l="1"/>
  <c r="AM53" i="9" l="1"/>
  <c r="S53" i="9"/>
  <c r="T53" i="9" s="1"/>
  <c r="O54" i="9" s="1"/>
  <c r="Q54" i="9" l="1"/>
  <c r="AM54" i="9" l="1"/>
  <c r="S54" i="9"/>
  <c r="T54" i="9" s="1"/>
  <c r="O55" i="9" s="1"/>
  <c r="Q55" i="9" l="1"/>
  <c r="AM55" i="9" l="1"/>
  <c r="S55" i="9"/>
  <c r="T55" i="9" s="1"/>
  <c r="O56" i="9" s="1"/>
  <c r="Q56" i="9" l="1"/>
  <c r="AM56" i="9" l="1"/>
  <c r="S56" i="9"/>
  <c r="T56" i="9" s="1"/>
  <c r="O57" i="9" s="1"/>
  <c r="Q57" i="9" l="1"/>
  <c r="AM57" i="9" l="1"/>
  <c r="S57" i="9"/>
  <c r="T57" i="9" s="1"/>
  <c r="O58" i="9" s="1"/>
  <c r="Q58" i="9" l="1"/>
  <c r="AM58" i="9" l="1"/>
  <c r="S58" i="9"/>
  <c r="T58" i="9" s="1"/>
  <c r="O59" i="9" s="1"/>
  <c r="Q59" i="9" l="1"/>
  <c r="AM59" i="9" l="1"/>
  <c r="S59" i="9"/>
  <c r="T59" i="9" s="1"/>
  <c r="O60" i="9" s="1"/>
  <c r="Q60" i="9" l="1"/>
  <c r="AM60" i="9" l="1"/>
  <c r="S60" i="9"/>
  <c r="T60" i="9" s="1"/>
  <c r="O61" i="9" s="1"/>
  <c r="Q61" i="9" l="1"/>
  <c r="AM61" i="9" l="1"/>
  <c r="S61" i="9"/>
  <c r="T61" i="9" s="1"/>
  <c r="O62" i="9" s="1"/>
  <c r="Q62" i="9" l="1"/>
  <c r="AM62" i="9" l="1"/>
  <c r="S62" i="9"/>
  <c r="T62" i="9" s="1"/>
  <c r="O63" i="9" s="1"/>
  <c r="Q63" i="9" l="1"/>
  <c r="AM63" i="9" l="1"/>
  <c r="S63" i="9"/>
  <c r="T63" i="9" s="1"/>
  <c r="O64" i="9" s="1"/>
  <c r="Q64" i="9" l="1"/>
  <c r="AM64" i="9" l="1"/>
  <c r="S64" i="9"/>
  <c r="T64" i="9" s="1"/>
  <c r="O65" i="9" s="1"/>
  <c r="Q65" i="9" l="1"/>
  <c r="AM65" i="9" l="1"/>
  <c r="S65" i="9"/>
  <c r="T65" i="9" s="1"/>
  <c r="O66" i="9" s="1"/>
  <c r="Q66" i="9" l="1"/>
  <c r="AM66" i="9" l="1"/>
  <c r="S66" i="9"/>
  <c r="T66" i="9" s="1"/>
  <c r="O67" i="9" s="1"/>
  <c r="Q67" i="9" l="1"/>
  <c r="AM67" i="9" l="1"/>
  <c r="S67" i="9"/>
  <c r="T67" i="9" s="1"/>
  <c r="O68" i="9" s="1"/>
  <c r="Q68" i="9" l="1"/>
  <c r="AM68" i="9" l="1"/>
  <c r="S68" i="9"/>
  <c r="T68" i="9" s="1"/>
  <c r="O69" i="9" s="1"/>
  <c r="Q69" i="9" l="1"/>
  <c r="AM69" i="9" l="1"/>
  <c r="S69" i="9"/>
  <c r="T69" i="9" s="1"/>
  <c r="O70" i="9" s="1"/>
  <c r="Q70" i="9" l="1"/>
  <c r="S70" i="9" l="1"/>
  <c r="T70" i="9" s="1"/>
  <c r="O71" i="9" s="1"/>
  <c r="AM70" i="9"/>
  <c r="Q71" i="9" l="1"/>
  <c r="AM71" i="9" l="1"/>
  <c r="S71" i="9"/>
  <c r="T71" i="9" s="1"/>
  <c r="O72" i="9" s="1"/>
  <c r="Q72" i="9" l="1"/>
  <c r="AM72" i="9" l="1"/>
  <c r="S72" i="9"/>
  <c r="T72" i="9" s="1"/>
  <c r="O73" i="9" s="1"/>
  <c r="Q73" i="9" l="1"/>
  <c r="AM73" i="9" l="1"/>
  <c r="S73" i="9"/>
  <c r="T73" i="9" s="1"/>
  <c r="O74" i="9" s="1"/>
  <c r="Q74" i="9" l="1"/>
  <c r="AM74" i="9" l="1"/>
  <c r="S74" i="9"/>
  <c r="T74" i="9" s="1"/>
  <c r="O75" i="9" s="1"/>
  <c r="Q75" i="9" l="1"/>
  <c r="AM75" i="9" l="1"/>
  <c r="S75" i="9"/>
  <c r="T75" i="9" s="1"/>
  <c r="O76" i="9" s="1"/>
  <c r="Q76" i="9" l="1"/>
  <c r="AM76" i="9" l="1"/>
  <c r="S76" i="9"/>
  <c r="T76" i="9" s="1"/>
  <c r="O77" i="9" s="1"/>
  <c r="Q77" i="9" l="1"/>
  <c r="AM77" i="9" l="1"/>
  <c r="S77" i="9"/>
  <c r="T77" i="9" s="1"/>
  <c r="O78" i="9" s="1"/>
  <c r="Q78" i="9" l="1"/>
  <c r="S78" i="9" l="1"/>
  <c r="T78" i="9" s="1"/>
  <c r="O79" i="9" s="1"/>
  <c r="AM78" i="9"/>
  <c r="Q79" i="9" l="1"/>
  <c r="AM79" i="9" l="1"/>
  <c r="S79" i="9"/>
  <c r="T79" i="9" s="1"/>
  <c r="O80" i="9" s="1"/>
  <c r="Q80" i="9" l="1"/>
  <c r="AM80" i="9" l="1"/>
  <c r="S80" i="9"/>
  <c r="T80" i="9" s="1"/>
  <c r="O81" i="9" s="1"/>
  <c r="Q81" i="9" l="1"/>
  <c r="AM81" i="9" l="1"/>
  <c r="S81" i="9"/>
  <c r="T81" i="9" s="1"/>
  <c r="O82" i="9" s="1"/>
  <c r="Q82" i="9" l="1"/>
  <c r="AM82" i="9" l="1"/>
  <c r="S82" i="9"/>
  <c r="T82" i="9" s="1"/>
  <c r="O83" i="9" s="1"/>
  <c r="Q83" i="9" l="1"/>
  <c r="AM83" i="9" l="1"/>
  <c r="S83" i="9"/>
  <c r="T83" i="9" s="1"/>
  <c r="O84" i="9" s="1"/>
  <c r="Q84" i="9" l="1"/>
  <c r="AM84" i="9" l="1"/>
  <c r="S84" i="9"/>
  <c r="T84" i="9" s="1"/>
  <c r="O85" i="9" s="1"/>
  <c r="Q85" i="9" l="1"/>
  <c r="AM85" i="9" l="1"/>
  <c r="S85" i="9"/>
  <c r="T85" i="9" s="1"/>
  <c r="O86" i="9" s="1"/>
  <c r="Q86" i="9" l="1"/>
  <c r="AM86" i="9" l="1"/>
  <c r="S86" i="9"/>
  <c r="T86" i="9" s="1"/>
  <c r="O87" i="9" s="1"/>
  <c r="Q87" i="9" l="1"/>
  <c r="AM87" i="9" l="1"/>
  <c r="S87" i="9"/>
  <c r="T87" i="9" s="1"/>
  <c r="O88" i="9" s="1"/>
  <c r="Q88" i="9" l="1"/>
  <c r="AM88" i="9" l="1"/>
  <c r="S88" i="9"/>
  <c r="T88" i="9" s="1"/>
  <c r="O89" i="9" s="1"/>
  <c r="Q89" i="9" l="1"/>
  <c r="AM89" i="9" l="1"/>
  <c r="S89" i="9"/>
  <c r="T89" i="9" s="1"/>
  <c r="O90" i="9" s="1"/>
  <c r="Q90" i="9" l="1"/>
  <c r="AM90" i="9" l="1"/>
  <c r="S90" i="9"/>
  <c r="T90" i="9" s="1"/>
  <c r="O91" i="9" s="1"/>
  <c r="Q91" i="9" l="1"/>
  <c r="AM91" i="9" l="1"/>
  <c r="S91" i="9"/>
  <c r="T91" i="9" s="1"/>
  <c r="O92" i="9" s="1"/>
  <c r="Q92" i="9" l="1"/>
  <c r="AM92" i="9" l="1"/>
  <c r="S92" i="9"/>
  <c r="T92" i="9" s="1"/>
  <c r="O93" i="9" s="1"/>
  <c r="Q93" i="9" l="1"/>
  <c r="AM93" i="9" l="1"/>
  <c r="S93" i="9"/>
  <c r="T93" i="9" s="1"/>
  <c r="O94" i="9" s="1"/>
  <c r="Q94" i="9" l="1"/>
  <c r="AM94" i="9" l="1"/>
  <c r="S94" i="9"/>
  <c r="T94" i="9" s="1"/>
  <c r="O95" i="9" s="1"/>
  <c r="Q95" i="9" l="1"/>
  <c r="AM95" i="9" l="1"/>
  <c r="S95" i="9"/>
  <c r="T95" i="9" s="1"/>
  <c r="O96" i="9" s="1"/>
  <c r="Q96" i="9" l="1"/>
  <c r="AM96" i="9" l="1"/>
  <c r="S96" i="9"/>
  <c r="T96" i="9" s="1"/>
  <c r="O97" i="9" s="1"/>
  <c r="Q97" i="9" l="1"/>
  <c r="AM97" i="9" l="1"/>
  <c r="S97" i="9"/>
  <c r="T97" i="9" s="1"/>
  <c r="O98" i="9" s="1"/>
  <c r="Q98" i="9" l="1"/>
  <c r="AM98" i="9" l="1"/>
  <c r="S98" i="9"/>
  <c r="T98" i="9" s="1"/>
  <c r="O99" i="9" s="1"/>
  <c r="Q99" i="9" l="1"/>
  <c r="S99" i="9" l="1"/>
  <c r="T99" i="9" s="1"/>
  <c r="O100" i="9" s="1"/>
  <c r="AM99" i="9"/>
  <c r="Q100" i="9" l="1"/>
  <c r="S100" i="9" l="1"/>
  <c r="T100" i="9" s="1"/>
  <c r="O101" i="9" s="1"/>
  <c r="AM100" i="9"/>
  <c r="Q101" i="9" l="1"/>
  <c r="S101" i="9" l="1"/>
  <c r="T101" i="9" s="1"/>
  <c r="O102" i="9" s="1"/>
  <c r="AM101" i="9"/>
  <c r="Q102" i="9" l="1"/>
  <c r="S102" i="9" l="1"/>
  <c r="T102" i="9" s="1"/>
  <c r="O103" i="9" s="1"/>
  <c r="AM102" i="9"/>
  <c r="Q103" i="9" l="1"/>
  <c r="S103" i="9" l="1"/>
  <c r="T103" i="9" s="1"/>
  <c r="O104" i="9" s="1"/>
  <c r="AM103" i="9"/>
  <c r="Q104" i="9" l="1"/>
  <c r="S104" i="9" l="1"/>
  <c r="T104" i="9" s="1"/>
  <c r="O105" i="9" s="1"/>
  <c r="AM104" i="9"/>
  <c r="Q105" i="9" l="1"/>
  <c r="S105" i="9" l="1"/>
  <c r="T105" i="9" s="1"/>
  <c r="O106" i="9" s="1"/>
  <c r="AM105" i="9"/>
  <c r="Q106" i="9" l="1"/>
  <c r="S106" i="9" l="1"/>
  <c r="T106" i="9" s="1"/>
  <c r="O107" i="9" s="1"/>
  <c r="AM106" i="9"/>
  <c r="Q107" i="9" l="1"/>
  <c r="S107" i="9" l="1"/>
  <c r="T107" i="9" s="1"/>
  <c r="O108" i="9" s="1"/>
  <c r="AM107" i="9"/>
  <c r="Q108" i="9" l="1"/>
  <c r="S108" i="9" l="1"/>
  <c r="T108" i="9" s="1"/>
  <c r="O109" i="9" s="1"/>
  <c r="AM108" i="9"/>
  <c r="Q109" i="9" l="1"/>
  <c r="S109" i="9" l="1"/>
  <c r="T109" i="9" s="1"/>
  <c r="O110" i="9" s="1"/>
  <c r="AM109" i="9"/>
  <c r="Q110" i="9" l="1"/>
  <c r="S110" i="9" l="1"/>
  <c r="T110" i="9" s="1"/>
  <c r="O111" i="9" s="1"/>
  <c r="AM110" i="9"/>
  <c r="Q111" i="9" l="1"/>
  <c r="S111" i="9" l="1"/>
  <c r="T111" i="9" s="1"/>
  <c r="O112" i="9" s="1"/>
  <c r="AM111" i="9"/>
  <c r="Q112" i="9" l="1"/>
  <c r="S112" i="9" l="1"/>
  <c r="T112" i="9" s="1"/>
  <c r="O113" i="9" s="1"/>
  <c r="AM112" i="9"/>
  <c r="Q113" i="9" l="1"/>
  <c r="S113" i="9" l="1"/>
  <c r="T113" i="9" s="1"/>
  <c r="O114" i="9" s="1"/>
  <c r="AM113" i="9"/>
  <c r="Q114" i="9" l="1"/>
  <c r="S114" i="9" l="1"/>
  <c r="T114" i="9" s="1"/>
  <c r="O115" i="9" s="1"/>
  <c r="AM114" i="9"/>
  <c r="Q115" i="9" l="1"/>
  <c r="S115" i="9" l="1"/>
  <c r="T115" i="9" s="1"/>
  <c r="O116" i="9" s="1"/>
  <c r="AM115" i="9"/>
  <c r="Q116" i="9" l="1"/>
  <c r="S116" i="9" l="1"/>
  <c r="T116" i="9" s="1"/>
  <c r="O117" i="9" s="1"/>
  <c r="AM116" i="9"/>
  <c r="Q117" i="9" l="1"/>
  <c r="S117" i="9" l="1"/>
  <c r="T117" i="9" s="1"/>
  <c r="O118" i="9" s="1"/>
  <c r="AM117" i="9"/>
  <c r="Q118" i="9" l="1"/>
  <c r="S118" i="9" l="1"/>
  <c r="T118" i="9" s="1"/>
  <c r="O119" i="9" s="1"/>
  <c r="AM118" i="9"/>
  <c r="Q119" i="9" l="1"/>
  <c r="S119" i="9" l="1"/>
  <c r="T119" i="9" s="1"/>
  <c r="O120" i="9" s="1"/>
  <c r="AM119" i="9"/>
  <c r="Q120" i="9" l="1"/>
  <c r="S120" i="9" l="1"/>
  <c r="T120" i="9" s="1"/>
  <c r="O121" i="9" s="1"/>
  <c r="AM120" i="9"/>
  <c r="Q121" i="9" l="1"/>
  <c r="S121" i="9" l="1"/>
  <c r="T121" i="9" s="1"/>
  <c r="O122" i="9" s="1"/>
  <c r="AM121" i="9"/>
  <c r="Q122" i="9" l="1"/>
  <c r="S122" i="9" l="1"/>
  <c r="T122" i="9" s="1"/>
  <c r="O123" i="9" s="1"/>
  <c r="AM122" i="9"/>
  <c r="Q123" i="9" l="1"/>
  <c r="S123" i="9" l="1"/>
  <c r="T123" i="9" s="1"/>
  <c r="O124" i="9" s="1"/>
  <c r="AM123" i="9"/>
  <c r="Q124" i="9" l="1"/>
  <c r="S124" i="9" l="1"/>
  <c r="T124" i="9" s="1"/>
  <c r="O125" i="9" s="1"/>
  <c r="AM124" i="9"/>
  <c r="Q125" i="9" l="1"/>
  <c r="S125" i="9" l="1"/>
  <c r="T125" i="9" s="1"/>
  <c r="O126" i="9" s="1"/>
  <c r="AM125" i="9"/>
  <c r="Q126" i="9" l="1"/>
  <c r="S126" i="9" l="1"/>
  <c r="T126" i="9" s="1"/>
  <c r="O127" i="9" s="1"/>
  <c r="AM126" i="9"/>
  <c r="Q127" i="9" l="1"/>
  <c r="S127" i="9" l="1"/>
  <c r="T127" i="9" s="1"/>
  <c r="O128" i="9" s="1"/>
  <c r="AM127" i="9"/>
  <c r="Q128" i="9" l="1"/>
  <c r="S128" i="9" l="1"/>
  <c r="T128" i="9" s="1"/>
  <c r="O129" i="9" s="1"/>
  <c r="AM128" i="9"/>
  <c r="Q129" i="9" l="1"/>
  <c r="S129" i="9" l="1"/>
  <c r="T129" i="9" s="1"/>
  <c r="O130" i="9" s="1"/>
  <c r="AM129" i="9"/>
  <c r="Q130" i="9" l="1"/>
  <c r="S130" i="9" l="1"/>
  <c r="T130" i="9" s="1"/>
  <c r="O131" i="9" s="1"/>
  <c r="AM130" i="9"/>
  <c r="Q131" i="9" l="1"/>
  <c r="S131" i="9" l="1"/>
  <c r="T131" i="9" s="1"/>
  <c r="O132" i="9" s="1"/>
  <c r="AM131" i="9"/>
  <c r="Q132" i="9" l="1"/>
  <c r="S132" i="9" l="1"/>
  <c r="T132" i="9" s="1"/>
  <c r="O133" i="9" s="1"/>
  <c r="AM132" i="9"/>
  <c r="Q133" i="9" l="1"/>
  <c r="S133" i="9" l="1"/>
  <c r="T133" i="9" s="1"/>
  <c r="O134" i="9" s="1"/>
  <c r="AM133" i="9"/>
  <c r="Q134" i="9" l="1"/>
  <c r="S134" i="9" l="1"/>
  <c r="T134" i="9" s="1"/>
  <c r="O135" i="9" s="1"/>
  <c r="AM134" i="9"/>
  <c r="Q135" i="9" l="1"/>
  <c r="S135" i="9" l="1"/>
  <c r="T135" i="9" s="1"/>
  <c r="O136" i="9" s="1"/>
  <c r="AM135" i="9"/>
  <c r="Q136" i="9" l="1"/>
  <c r="S136" i="9" l="1"/>
  <c r="T136" i="9" s="1"/>
  <c r="O137" i="9" s="1"/>
  <c r="AM136" i="9"/>
  <c r="Q137" i="9" l="1"/>
  <c r="S137" i="9" l="1"/>
  <c r="T137" i="9" s="1"/>
  <c r="O138" i="9" s="1"/>
  <c r="AM137" i="9"/>
  <c r="Q138" i="9" l="1"/>
  <c r="S138" i="9" l="1"/>
  <c r="T138" i="9" s="1"/>
  <c r="O139" i="9" s="1"/>
  <c r="AM138" i="9"/>
  <c r="Q139" i="9" l="1"/>
  <c r="S139" i="9" l="1"/>
  <c r="T139" i="9" s="1"/>
  <c r="O140" i="9" s="1"/>
  <c r="AM139" i="9"/>
  <c r="Q140" i="9" l="1"/>
  <c r="S140" i="9" l="1"/>
  <c r="T140" i="9" s="1"/>
  <c r="O141" i="9" s="1"/>
  <c r="AM140" i="9"/>
  <c r="Q141" i="9" l="1"/>
  <c r="S141" i="9" l="1"/>
  <c r="T141" i="9" s="1"/>
  <c r="O142" i="9" s="1"/>
  <c r="AM141" i="9"/>
  <c r="Q142" i="9" l="1"/>
  <c r="S142" i="9" l="1"/>
  <c r="T142" i="9" s="1"/>
  <c r="O143" i="9" s="1"/>
  <c r="AM142" i="9"/>
  <c r="Q143" i="9" l="1"/>
  <c r="S143" i="9" l="1"/>
  <c r="T143" i="9" s="1"/>
  <c r="O144" i="9" s="1"/>
  <c r="AM143" i="9"/>
  <c r="Q144" i="9" l="1"/>
  <c r="S144" i="9" l="1"/>
  <c r="T144" i="9" s="1"/>
  <c r="O145" i="9" s="1"/>
  <c r="AM144" i="9"/>
  <c r="Q145" i="9" l="1"/>
  <c r="S145" i="9" l="1"/>
  <c r="T145" i="9" s="1"/>
  <c r="O146" i="9" s="1"/>
  <c r="AM145" i="9"/>
  <c r="Q146" i="9" l="1"/>
  <c r="S146" i="9" l="1"/>
  <c r="T146" i="9" s="1"/>
  <c r="O147" i="9" s="1"/>
  <c r="AM146" i="9"/>
  <c r="Q147" i="9" l="1"/>
  <c r="S147" i="9" l="1"/>
  <c r="T147" i="9" s="1"/>
  <c r="O148" i="9" s="1"/>
  <c r="AM147" i="9"/>
  <c r="Q148" i="9" l="1"/>
  <c r="S148" i="9" l="1"/>
  <c r="T148" i="9" s="1"/>
  <c r="O149" i="9" s="1"/>
  <c r="AM148" i="9"/>
  <c r="Q149" i="9" l="1"/>
  <c r="S149" i="9" l="1"/>
  <c r="T149" i="9" s="1"/>
  <c r="O150" i="9" s="1"/>
  <c r="AM149" i="9"/>
  <c r="Q150" i="9" l="1"/>
  <c r="S150" i="9" l="1"/>
  <c r="T150" i="9" s="1"/>
  <c r="O151" i="9" s="1"/>
  <c r="AM150" i="9"/>
  <c r="Q151" i="9" l="1"/>
  <c r="S151" i="9" l="1"/>
  <c r="T151" i="9" s="1"/>
  <c r="O152" i="9" s="1"/>
  <c r="AM151" i="9"/>
  <c r="Q152" i="9" l="1"/>
  <c r="S152" i="9" l="1"/>
  <c r="T152" i="9" s="1"/>
  <c r="O153" i="9" s="1"/>
  <c r="AM152" i="9"/>
  <c r="Q153" i="9" l="1"/>
  <c r="S153" i="9" l="1"/>
  <c r="T153" i="9" s="1"/>
  <c r="O154" i="9" s="1"/>
  <c r="AM153" i="9"/>
  <c r="Q154" i="9" l="1"/>
  <c r="S154" i="9" l="1"/>
  <c r="T154" i="9" s="1"/>
  <c r="O155" i="9" s="1"/>
  <c r="AM154" i="9"/>
  <c r="Q155" i="9" l="1"/>
  <c r="S155" i="9" l="1"/>
  <c r="T155" i="9" s="1"/>
  <c r="O156" i="9" s="1"/>
  <c r="AM155" i="9"/>
  <c r="Q156" i="9" l="1"/>
  <c r="S156" i="9" l="1"/>
  <c r="T156" i="9" s="1"/>
  <c r="O157" i="9" s="1"/>
  <c r="AM156" i="9"/>
  <c r="Q157" i="9" l="1"/>
  <c r="S157" i="9" l="1"/>
  <c r="T157" i="9" s="1"/>
  <c r="O158" i="9" s="1"/>
  <c r="AM157" i="9"/>
  <c r="Q158" i="9" l="1"/>
  <c r="S158" i="9" l="1"/>
  <c r="T158" i="9" s="1"/>
  <c r="O159" i="9" s="1"/>
  <c r="AM158" i="9"/>
  <c r="Q159" i="9" l="1"/>
  <c r="S159" i="9" l="1"/>
  <c r="T159" i="9" s="1"/>
  <c r="O160" i="9" s="1"/>
  <c r="AM159" i="9"/>
  <c r="Q160" i="9" l="1"/>
  <c r="S160" i="9" l="1"/>
  <c r="T160" i="9" s="1"/>
  <c r="O161" i="9" s="1"/>
  <c r="AM160" i="9"/>
  <c r="Q161" i="9" l="1"/>
  <c r="S161" i="9" l="1"/>
  <c r="T161" i="9" s="1"/>
  <c r="O162" i="9" s="1"/>
  <c r="AM161" i="9"/>
  <c r="Q162" i="9" l="1"/>
  <c r="S162" i="9" l="1"/>
  <c r="T162" i="9" s="1"/>
  <c r="O163" i="9" s="1"/>
  <c r="AM162" i="9"/>
  <c r="Q163" i="9" l="1"/>
  <c r="S163" i="9" l="1"/>
  <c r="T163" i="9" s="1"/>
  <c r="O164" i="9" s="1"/>
  <c r="AM163" i="9"/>
  <c r="Q164" i="9" l="1"/>
  <c r="S164" i="9" l="1"/>
  <c r="T164" i="9" s="1"/>
  <c r="O165" i="9" s="1"/>
  <c r="AM164" i="9"/>
  <c r="Q165" i="9" l="1"/>
  <c r="S165" i="9" l="1"/>
  <c r="T165" i="9" s="1"/>
  <c r="O166" i="9" s="1"/>
  <c r="AM165" i="9"/>
  <c r="Q166" i="9" l="1"/>
  <c r="S166" i="9" l="1"/>
  <c r="T166" i="9" s="1"/>
  <c r="O167" i="9" s="1"/>
  <c r="AM166" i="9"/>
  <c r="Q167" i="9" l="1"/>
  <c r="S167" i="9" l="1"/>
  <c r="T167" i="9" s="1"/>
  <c r="O168" i="9" s="1"/>
  <c r="AM167" i="9"/>
  <c r="Q168" i="9" l="1"/>
  <c r="S168" i="9" l="1"/>
  <c r="T168" i="9" s="1"/>
  <c r="O169" i="9" s="1"/>
  <c r="AM168" i="9"/>
  <c r="Q169" i="9" l="1"/>
  <c r="S169" i="9" l="1"/>
  <c r="T169" i="9" s="1"/>
  <c r="O170" i="9" s="1"/>
  <c r="AM169" i="9"/>
  <c r="Q170" i="9" l="1"/>
  <c r="S170" i="9" l="1"/>
  <c r="T170" i="9" s="1"/>
  <c r="O171" i="9" s="1"/>
  <c r="AM170" i="9"/>
  <c r="Q171" i="9" l="1"/>
  <c r="S171" i="9" l="1"/>
  <c r="T171" i="9" s="1"/>
  <c r="O172" i="9" s="1"/>
  <c r="AM171" i="9"/>
  <c r="Q172" i="9" l="1"/>
  <c r="S172" i="9" l="1"/>
  <c r="T172" i="9" s="1"/>
  <c r="O173" i="9" s="1"/>
  <c r="AM172" i="9"/>
  <c r="Q173" i="9" l="1"/>
  <c r="S173" i="9" l="1"/>
  <c r="T173" i="9" s="1"/>
  <c r="O174" i="9" s="1"/>
  <c r="AM173" i="9"/>
  <c r="Q174" i="9" l="1"/>
  <c r="S174" i="9" l="1"/>
  <c r="T174" i="9" s="1"/>
  <c r="O175" i="9" s="1"/>
  <c r="AM174" i="9"/>
  <c r="Q175" i="9" l="1"/>
  <c r="S175" i="9" l="1"/>
  <c r="T175" i="9" s="1"/>
  <c r="O176" i="9" s="1"/>
  <c r="AM175" i="9"/>
  <c r="Q176" i="9" l="1"/>
  <c r="S176" i="9" l="1"/>
  <c r="T176" i="9" s="1"/>
  <c r="O177" i="9" s="1"/>
  <c r="AM176" i="9"/>
  <c r="Q177" i="9" l="1"/>
  <c r="S177" i="9" l="1"/>
  <c r="T177" i="9" s="1"/>
  <c r="O178" i="9" s="1"/>
  <c r="AM177" i="9"/>
  <c r="Q178" i="9" l="1"/>
  <c r="S178" i="9" l="1"/>
  <c r="T178" i="9" s="1"/>
  <c r="O179" i="9" s="1"/>
  <c r="AM178" i="9"/>
  <c r="Q179" i="9" l="1"/>
  <c r="S179" i="9" l="1"/>
  <c r="T179" i="9" s="1"/>
  <c r="O180" i="9" s="1"/>
  <c r="AM179" i="9"/>
  <c r="Q180" i="9" l="1"/>
  <c r="S180" i="9" l="1"/>
  <c r="T180" i="9" s="1"/>
  <c r="O181" i="9" s="1"/>
  <c r="AM180" i="9"/>
  <c r="Q181" i="9" l="1"/>
  <c r="S181" i="9" l="1"/>
  <c r="T181" i="9" s="1"/>
  <c r="O182" i="9" s="1"/>
  <c r="AM181" i="9"/>
  <c r="Q182" i="9" l="1"/>
  <c r="S182" i="9" l="1"/>
  <c r="T182" i="9" s="1"/>
  <c r="O183" i="9" s="1"/>
  <c r="AM182" i="9"/>
  <c r="Q183" i="9" l="1"/>
  <c r="S183" i="9" l="1"/>
  <c r="T183" i="9" s="1"/>
  <c r="O184" i="9" s="1"/>
  <c r="AM183" i="9"/>
  <c r="Q184" i="9" l="1"/>
  <c r="S184" i="9" l="1"/>
  <c r="T184" i="9" s="1"/>
  <c r="O185" i="9" s="1"/>
  <c r="AM184" i="9"/>
  <c r="Q185" i="9" l="1"/>
  <c r="S185" i="9" l="1"/>
  <c r="T185" i="9" s="1"/>
  <c r="O186" i="9" s="1"/>
  <c r="AM185" i="9"/>
  <c r="Q186" i="9" l="1"/>
  <c r="S186" i="9" l="1"/>
  <c r="T186" i="9" s="1"/>
  <c r="O187" i="9" s="1"/>
  <c r="AM186" i="9"/>
  <c r="Q187" i="9" l="1"/>
  <c r="S187" i="9" l="1"/>
  <c r="T187" i="9" s="1"/>
  <c r="O188" i="9" s="1"/>
  <c r="AM187" i="9"/>
  <c r="Q188" i="9" l="1"/>
  <c r="S188" i="9" l="1"/>
  <c r="T188" i="9" s="1"/>
  <c r="O189" i="9" s="1"/>
  <c r="AM188" i="9"/>
  <c r="Q189" i="9" l="1"/>
  <c r="S189" i="9" l="1"/>
  <c r="T189" i="9" s="1"/>
  <c r="O190" i="9" s="1"/>
  <c r="AM189" i="9"/>
  <c r="Q190" i="9" l="1"/>
  <c r="S190" i="9" l="1"/>
  <c r="T190" i="9" s="1"/>
  <c r="O191" i="9" s="1"/>
  <c r="AM190" i="9"/>
  <c r="Q191" i="9" l="1"/>
  <c r="S191" i="9" l="1"/>
  <c r="T191" i="9" s="1"/>
  <c r="O192" i="9" s="1"/>
  <c r="AM191" i="9"/>
  <c r="Q192" i="9" l="1"/>
  <c r="S192" i="9" l="1"/>
  <c r="T192" i="9" s="1"/>
  <c r="O193" i="9" s="1"/>
  <c r="AM192" i="9"/>
  <c r="Q193" i="9" l="1"/>
  <c r="S193" i="9" l="1"/>
  <c r="T193" i="9" s="1"/>
  <c r="O194" i="9" s="1"/>
  <c r="AM193" i="9"/>
  <c r="Q194" i="9" l="1"/>
  <c r="S194" i="9" l="1"/>
  <c r="T194" i="9" s="1"/>
  <c r="O195" i="9" s="1"/>
  <c r="AM194" i="9"/>
  <c r="Q195" i="9" l="1"/>
  <c r="S195" i="9" l="1"/>
  <c r="T195" i="9" s="1"/>
  <c r="O196" i="9" s="1"/>
  <c r="AM195" i="9"/>
  <c r="Q196" i="9" l="1"/>
  <c r="S196" i="9" l="1"/>
  <c r="T196" i="9" s="1"/>
  <c r="O197" i="9" s="1"/>
  <c r="AM196" i="9"/>
  <c r="Q197" i="9" l="1"/>
  <c r="S197" i="9" l="1"/>
  <c r="T197" i="9" s="1"/>
  <c r="O198" i="9" s="1"/>
  <c r="AM197" i="9"/>
  <c r="Q198" i="9" l="1"/>
  <c r="S198" i="9" l="1"/>
  <c r="T198" i="9" s="1"/>
  <c r="O199" i="9" s="1"/>
  <c r="AM198" i="9"/>
  <c r="Q199" i="9" l="1"/>
  <c r="S199" i="9" l="1"/>
  <c r="T199" i="9" s="1"/>
  <c r="O200" i="9" s="1"/>
  <c r="AM199" i="9"/>
  <c r="Q200" i="9" l="1"/>
  <c r="S200" i="9" l="1"/>
  <c r="T200" i="9" s="1"/>
  <c r="O201" i="9" s="1"/>
  <c r="AM200" i="9"/>
  <c r="Q201" i="9" l="1"/>
  <c r="S201" i="9" l="1"/>
  <c r="T201" i="9" s="1"/>
  <c r="O202" i="9" s="1"/>
  <c r="AM201" i="9"/>
  <c r="Q202" i="9" l="1"/>
  <c r="S202" i="9" l="1"/>
  <c r="T202" i="9" s="1"/>
  <c r="O203" i="9" s="1"/>
  <c r="AM202" i="9"/>
  <c r="Q203" i="9" l="1"/>
  <c r="S203" i="9" l="1"/>
  <c r="T203" i="9" s="1"/>
  <c r="O204" i="9" s="1"/>
  <c r="AM203" i="9"/>
  <c r="Q204" i="9" l="1"/>
  <c r="S204" i="9" l="1"/>
  <c r="T204" i="9" s="1"/>
  <c r="O205" i="9" s="1"/>
  <c r="AM204" i="9"/>
  <c r="Q205" i="9" l="1"/>
  <c r="S205" i="9" l="1"/>
  <c r="T205" i="9" s="1"/>
  <c r="O206" i="9" s="1"/>
  <c r="AM205" i="9"/>
  <c r="Q206" i="9" l="1"/>
  <c r="S206" i="9" l="1"/>
  <c r="T206" i="9" s="1"/>
  <c r="O207" i="9" s="1"/>
  <c r="AM206" i="9"/>
  <c r="Q207" i="9" l="1"/>
  <c r="S207" i="9" l="1"/>
  <c r="T207" i="9" s="1"/>
  <c r="O208" i="9" s="1"/>
  <c r="AM207" i="9"/>
  <c r="Q208" i="9" l="1"/>
  <c r="S208" i="9" l="1"/>
  <c r="T208" i="9" s="1"/>
  <c r="O209" i="9" s="1"/>
  <c r="AM208" i="9"/>
  <c r="Q209" i="9" l="1"/>
  <c r="S209" i="9" l="1"/>
  <c r="T209" i="9" s="1"/>
  <c r="O210" i="9" s="1"/>
  <c r="AM209" i="9"/>
  <c r="Q210" i="9" l="1"/>
  <c r="S210" i="9" l="1"/>
  <c r="T210" i="9" s="1"/>
  <c r="O211" i="9" s="1"/>
  <c r="AM210" i="9"/>
  <c r="Q211" i="9" l="1"/>
  <c r="S211" i="9" l="1"/>
  <c r="T211" i="9" s="1"/>
  <c r="O212" i="9" s="1"/>
  <c r="AM211" i="9"/>
  <c r="Q212" i="9" l="1"/>
  <c r="S212" i="9" l="1"/>
  <c r="T212" i="9" s="1"/>
  <c r="O213" i="9" s="1"/>
  <c r="AM212" i="9"/>
  <c r="Q213" i="9" l="1"/>
  <c r="S213" i="9" l="1"/>
  <c r="T213" i="9" s="1"/>
  <c r="O214" i="9" s="1"/>
  <c r="AM213" i="9"/>
  <c r="Q214" i="9" l="1"/>
  <c r="S214" i="9" l="1"/>
  <c r="T214" i="9" s="1"/>
  <c r="O215" i="9" s="1"/>
  <c r="AM214" i="9"/>
  <c r="Q215" i="9" l="1"/>
  <c r="S215" i="9" l="1"/>
  <c r="T215" i="9" s="1"/>
  <c r="O216" i="9" s="1"/>
  <c r="AM215" i="9"/>
  <c r="Q216" i="9" l="1"/>
  <c r="S216" i="9" l="1"/>
  <c r="T216" i="9" s="1"/>
  <c r="O217" i="9" s="1"/>
  <c r="AM216" i="9"/>
  <c r="Q217" i="9" l="1"/>
  <c r="S217" i="9" l="1"/>
  <c r="T217" i="9" s="1"/>
  <c r="O218" i="9" s="1"/>
  <c r="AM217" i="9"/>
  <c r="Q218" i="9" l="1"/>
  <c r="S218" i="9" l="1"/>
  <c r="T218" i="9" s="1"/>
  <c r="O219" i="9" s="1"/>
  <c r="AM218" i="9"/>
  <c r="Q219" i="9" l="1"/>
  <c r="S219" i="9" l="1"/>
  <c r="T219" i="9" s="1"/>
  <c r="O220" i="9" s="1"/>
  <c r="AM219" i="9"/>
  <c r="Q220" i="9" l="1"/>
  <c r="S220" i="9" l="1"/>
  <c r="T220" i="9" s="1"/>
  <c r="O221" i="9" s="1"/>
  <c r="AM220" i="9"/>
  <c r="Q221" i="9" l="1"/>
  <c r="AM221" i="9" l="1"/>
  <c r="S221" i="9"/>
  <c r="T221" i="9" s="1"/>
  <c r="O222" i="9" s="1"/>
  <c r="Q222" i="9" l="1"/>
  <c r="AM222" i="9" l="1"/>
  <c r="S222" i="9"/>
  <c r="T222" i="9" s="1"/>
  <c r="O223" i="9" s="1"/>
  <c r="Q223" i="9" l="1"/>
  <c r="AM223" i="9" l="1"/>
  <c r="S223" i="9"/>
  <c r="T223" i="9" s="1"/>
  <c r="O224" i="9" s="1"/>
  <c r="Q224" i="9" l="1"/>
  <c r="AM224" i="9" l="1"/>
  <c r="S224" i="9"/>
  <c r="T224" i="9" s="1"/>
  <c r="O225" i="9" s="1"/>
  <c r="Q225" i="9" l="1"/>
  <c r="AM225" i="9" l="1"/>
  <c r="S225" i="9"/>
  <c r="T225" i="9" s="1"/>
  <c r="O226" i="9" s="1"/>
  <c r="Q226" i="9" l="1"/>
  <c r="AM226" i="9" l="1"/>
  <c r="S226" i="9"/>
  <c r="T226" i="9" s="1"/>
  <c r="O227" i="9" s="1"/>
  <c r="Q227" i="9" l="1"/>
  <c r="AM227" i="9" l="1"/>
  <c r="S227" i="9"/>
  <c r="T227" i="9" s="1"/>
  <c r="O228" i="9" s="1"/>
  <c r="Q228" i="9" l="1"/>
  <c r="AM228" i="9" l="1"/>
  <c r="S228" i="9"/>
  <c r="T228" i="9" s="1"/>
  <c r="O229" i="9" s="1"/>
  <c r="Q229" i="9" l="1"/>
  <c r="AM229" i="9" l="1"/>
  <c r="S229" i="9"/>
  <c r="T229" i="9" s="1"/>
  <c r="O230" i="9" s="1"/>
  <c r="Q230" i="9" l="1"/>
  <c r="AM230" i="9" l="1"/>
  <c r="S230" i="9"/>
  <c r="T230" i="9" s="1"/>
  <c r="O231" i="9" s="1"/>
  <c r="Q231" i="9" l="1"/>
  <c r="AM231" i="9" l="1"/>
  <c r="S231" i="9"/>
  <c r="T231" i="9" s="1"/>
  <c r="O232" i="9" s="1"/>
  <c r="Q232" i="9" l="1"/>
  <c r="AM232" i="9" l="1"/>
  <c r="S232" i="9"/>
  <c r="T232" i="9" s="1"/>
  <c r="O233" i="9" s="1"/>
  <c r="Q233" i="9" l="1"/>
  <c r="AM233" i="9" l="1"/>
  <c r="S233" i="9"/>
  <c r="T233" i="9" s="1"/>
  <c r="O234" i="9" s="1"/>
  <c r="Q234" i="9" l="1"/>
  <c r="AM234" i="9" l="1"/>
  <c r="S234" i="9"/>
  <c r="T234" i="9" s="1"/>
  <c r="O235" i="9" s="1"/>
  <c r="Q235" i="9" l="1"/>
  <c r="AM235" i="9" l="1"/>
  <c r="S235" i="9"/>
  <c r="T235" i="9" s="1"/>
  <c r="O236" i="9" s="1"/>
  <c r="Q236" i="9" l="1"/>
  <c r="AM236" i="9" l="1"/>
  <c r="S236" i="9"/>
  <c r="T236" i="9" s="1"/>
  <c r="O237" i="9" s="1"/>
  <c r="Q237" i="9" l="1"/>
  <c r="AM237" i="9" l="1"/>
  <c r="S237" i="9"/>
  <c r="T237" i="9" s="1"/>
  <c r="O238" i="9" s="1"/>
  <c r="Q238" i="9" l="1"/>
  <c r="AM238" i="9" l="1"/>
  <c r="S238" i="9"/>
  <c r="T238" i="9" s="1"/>
  <c r="O239" i="9" s="1"/>
  <c r="Q239" i="9" l="1"/>
  <c r="AM239" i="9" l="1"/>
  <c r="S239" i="9"/>
  <c r="T239" i="9" s="1"/>
  <c r="O240" i="9" s="1"/>
  <c r="Q240" i="9" l="1"/>
  <c r="AM240" i="9" l="1"/>
  <c r="S240" i="9"/>
  <c r="T240" i="9" s="1"/>
  <c r="O241" i="9" s="1"/>
  <c r="Q241" i="9" l="1"/>
  <c r="AM241" i="9" l="1"/>
  <c r="S241" i="9"/>
  <c r="T241" i="9" s="1"/>
  <c r="O242" i="9" s="1"/>
  <c r="Q242" i="9" l="1"/>
  <c r="AM242" i="9" l="1"/>
  <c r="S242" i="9"/>
  <c r="T242" i="9" s="1"/>
  <c r="O243" i="9" s="1"/>
  <c r="Q243" i="9" l="1"/>
  <c r="AM243" i="9" l="1"/>
  <c r="S243" i="9"/>
  <c r="T243" i="9" s="1"/>
  <c r="O244" i="9" s="1"/>
  <c r="Q244" i="9" l="1"/>
  <c r="AM244" i="9" l="1"/>
  <c r="S244" i="9"/>
  <c r="T244" i="9" s="1"/>
  <c r="O245" i="9" s="1"/>
  <c r="Q245" i="9" l="1"/>
  <c r="AM245" i="9" l="1"/>
  <c r="S245" i="9"/>
  <c r="T245" i="9" s="1"/>
  <c r="O246" i="9" s="1"/>
  <c r="Q246" i="9" l="1"/>
  <c r="AM246" i="9" l="1"/>
  <c r="S246" i="9"/>
  <c r="T246" i="9" s="1"/>
  <c r="O247" i="9" s="1"/>
  <c r="Q247" i="9" l="1"/>
  <c r="AM247" i="9" l="1"/>
  <c r="S247" i="9"/>
  <c r="T247" i="9" s="1"/>
  <c r="O248" i="9" s="1"/>
  <c r="Q248" i="9" l="1"/>
  <c r="AM248" i="9" l="1"/>
  <c r="S248" i="9"/>
  <c r="T248" i="9" s="1"/>
  <c r="O249" i="9" s="1"/>
  <c r="Q249" i="9" l="1"/>
  <c r="AM249" i="9" l="1"/>
  <c r="S249" i="9"/>
  <c r="T249" i="9" s="1"/>
  <c r="O250" i="9" s="1"/>
  <c r="Q250" i="9" l="1"/>
  <c r="AM250" i="9" l="1"/>
  <c r="S250" i="9"/>
  <c r="T250" i="9" s="1"/>
  <c r="O251" i="9" s="1"/>
  <c r="Q251" i="9" l="1"/>
  <c r="AM251" i="9" l="1"/>
  <c r="S251" i="9"/>
  <c r="T251" i="9" s="1"/>
  <c r="O252" i="9" s="1"/>
  <c r="Q252" i="9" l="1"/>
  <c r="AM252" i="9" l="1"/>
  <c r="S252" i="9"/>
  <c r="T252" i="9" s="1"/>
  <c r="O253" i="9" s="1"/>
  <c r="Q253" i="9" l="1"/>
  <c r="AM253" i="9" l="1"/>
  <c r="S253" i="9"/>
  <c r="T253" i="9" s="1"/>
  <c r="O254" i="9" s="1"/>
  <c r="Q254" i="9" l="1"/>
  <c r="AM254" i="9" l="1"/>
  <c r="S254" i="9"/>
  <c r="T254" i="9" s="1"/>
  <c r="O255" i="9" s="1"/>
  <c r="Q255" i="9" l="1"/>
  <c r="AM255" i="9" l="1"/>
  <c r="S255" i="9"/>
  <c r="T255" i="9" s="1"/>
  <c r="O256" i="9" s="1"/>
  <c r="Q256" i="9" l="1"/>
  <c r="AM256" i="9" l="1"/>
  <c r="S256" i="9"/>
  <c r="T256" i="9" s="1"/>
  <c r="O257" i="9" s="1"/>
  <c r="Q257" i="9" l="1"/>
  <c r="AM257" i="9" l="1"/>
  <c r="S257" i="9"/>
  <c r="T257" i="9" s="1"/>
  <c r="O258" i="9" s="1"/>
  <c r="Q258" i="9" l="1"/>
  <c r="AM258" i="9" l="1"/>
  <c r="S258" i="9"/>
  <c r="T258" i="9" s="1"/>
  <c r="O259" i="9" s="1"/>
  <c r="Q259" i="9" l="1"/>
  <c r="AM259" i="9" l="1"/>
  <c r="S259" i="9"/>
  <c r="T259" i="9" s="1"/>
  <c r="O260" i="9" s="1"/>
  <c r="Q260" i="9" l="1"/>
  <c r="AM260" i="9" l="1"/>
  <c r="S260" i="9"/>
  <c r="T260" i="9" s="1"/>
  <c r="O261" i="9" s="1"/>
  <c r="Q261" i="9" l="1"/>
  <c r="AM261" i="9" l="1"/>
  <c r="S261" i="9"/>
  <c r="T261" i="9" s="1"/>
  <c r="O262" i="9" s="1"/>
  <c r="Q262" i="9" l="1"/>
  <c r="AM262" i="9" l="1"/>
  <c r="S262" i="9"/>
  <c r="T262" i="9" s="1"/>
  <c r="O263" i="9" s="1"/>
  <c r="Q263" i="9" l="1"/>
  <c r="AM263" i="9" l="1"/>
  <c r="S263" i="9"/>
  <c r="T263" i="9" s="1"/>
  <c r="O264" i="9" s="1"/>
  <c r="Q264" i="9" l="1"/>
  <c r="AM264" i="9" l="1"/>
  <c r="S264" i="9"/>
  <c r="T264" i="9" s="1"/>
  <c r="O265" i="9" s="1"/>
  <c r="Q265" i="9" l="1"/>
  <c r="AM265" i="9" l="1"/>
  <c r="S265" i="9"/>
  <c r="T265" i="9" s="1"/>
  <c r="O266" i="9" s="1"/>
  <c r="Q266" i="9" l="1"/>
  <c r="AM266" i="9" l="1"/>
  <c r="S266" i="9"/>
  <c r="T266" i="9" s="1"/>
  <c r="O267" i="9" s="1"/>
  <c r="Q267" i="9" l="1"/>
  <c r="AM267" i="9" l="1"/>
  <c r="S267" i="9"/>
  <c r="T267" i="9" s="1"/>
  <c r="O268" i="9" s="1"/>
  <c r="Q268" i="9" l="1"/>
  <c r="AM268" i="9" l="1"/>
  <c r="S268" i="9"/>
  <c r="T268" i="9" s="1"/>
  <c r="O269" i="9" s="1"/>
  <c r="Q269" i="9" l="1"/>
  <c r="AM269" i="9" l="1"/>
  <c r="S269" i="9"/>
  <c r="T269" i="9" s="1"/>
  <c r="O270" i="9" s="1"/>
  <c r="Q270" i="9" l="1"/>
  <c r="AM270" i="9" l="1"/>
  <c r="S270" i="9"/>
  <c r="T270" i="9" s="1"/>
  <c r="O271" i="9" s="1"/>
  <c r="Q271" i="9" l="1"/>
  <c r="AM271" i="9" l="1"/>
  <c r="S271" i="9"/>
  <c r="T271" i="9" s="1"/>
  <c r="O272" i="9" s="1"/>
  <c r="Q272" i="9" l="1"/>
  <c r="AM272" i="9" l="1"/>
  <c r="S272" i="9"/>
  <c r="T272" i="9" s="1"/>
  <c r="O273" i="9" s="1"/>
  <c r="Q273" i="9" l="1"/>
  <c r="AM273" i="9" l="1"/>
  <c r="S273" i="9"/>
  <c r="T273" i="9" s="1"/>
  <c r="O274" i="9" s="1"/>
  <c r="Q274" i="9" l="1"/>
  <c r="AM274" i="9" l="1"/>
  <c r="S274" i="9"/>
  <c r="T274" i="9" s="1"/>
  <c r="O275" i="9" s="1"/>
  <c r="Q275" i="9" l="1"/>
  <c r="AM275" i="9" l="1"/>
  <c r="S275" i="9"/>
  <c r="T275" i="9" s="1"/>
  <c r="O276" i="9" s="1"/>
  <c r="Q276" i="9" l="1"/>
  <c r="AM276" i="9" l="1"/>
  <c r="S276" i="9"/>
  <c r="T276" i="9" s="1"/>
  <c r="O277" i="9" s="1"/>
  <c r="Q277" i="9" l="1"/>
  <c r="AM277" i="9" l="1"/>
  <c r="S277" i="9"/>
  <c r="T277" i="9" s="1"/>
  <c r="O278" i="9" s="1"/>
  <c r="Q278" i="9" l="1"/>
  <c r="AM278" i="9" l="1"/>
  <c r="S278" i="9"/>
  <c r="T278" i="9" s="1"/>
  <c r="O279" i="9" s="1"/>
  <c r="Q279" i="9" l="1"/>
  <c r="AM279" i="9" l="1"/>
  <c r="S279" i="9"/>
  <c r="T279" i="9" s="1"/>
  <c r="O280" i="9" s="1"/>
  <c r="Q280" i="9" l="1"/>
  <c r="AM280" i="9" l="1"/>
  <c r="S280" i="9"/>
  <c r="T280" i="9" s="1"/>
  <c r="O281" i="9" s="1"/>
  <c r="Q281" i="9" l="1"/>
  <c r="AM281" i="9" l="1"/>
  <c r="S281" i="9"/>
  <c r="T281" i="9" s="1"/>
  <c r="O282" i="9" s="1"/>
  <c r="Q282" i="9" l="1"/>
  <c r="AM282" i="9" l="1"/>
  <c r="S282" i="9"/>
  <c r="T282" i="9" s="1"/>
  <c r="O283" i="9" s="1"/>
  <c r="Q283" i="9" l="1"/>
  <c r="AM283" i="9" l="1"/>
  <c r="S283" i="9"/>
  <c r="T283" i="9" s="1"/>
  <c r="O284" i="9" s="1"/>
  <c r="Q284" i="9" l="1"/>
  <c r="AM284" i="9" l="1"/>
  <c r="S284" i="9"/>
  <c r="T284" i="9" s="1"/>
  <c r="O285" i="9" s="1"/>
  <c r="Q285" i="9" l="1"/>
  <c r="AM285" i="9" l="1"/>
  <c r="S285" i="9"/>
  <c r="T285" i="9" s="1"/>
  <c r="O286" i="9" s="1"/>
  <c r="Q286" i="9" l="1"/>
  <c r="AM286" i="9" l="1"/>
  <c r="S286" i="9"/>
  <c r="T286" i="9" s="1"/>
  <c r="O287" i="9" s="1"/>
  <c r="Q287" i="9" l="1"/>
  <c r="AM287" i="9" l="1"/>
  <c r="S287" i="9"/>
  <c r="T287" i="9" s="1"/>
  <c r="O288" i="9" s="1"/>
  <c r="Q288" i="9" l="1"/>
  <c r="AM288" i="9" l="1"/>
  <c r="S288" i="9"/>
  <c r="T288" i="9" s="1"/>
  <c r="O289" i="9" s="1"/>
  <c r="Q289" i="9" l="1"/>
  <c r="AM289" i="9" l="1"/>
  <c r="S289" i="9"/>
  <c r="T289" i="9" s="1"/>
  <c r="O290" i="9" s="1"/>
  <c r="Q290" i="9" l="1"/>
  <c r="AM290" i="9" l="1"/>
  <c r="S290" i="9"/>
  <c r="T290" i="9" s="1"/>
  <c r="O291" i="9" s="1"/>
  <c r="Q291" i="9" l="1"/>
  <c r="AM291" i="9" l="1"/>
  <c r="S291" i="9"/>
  <c r="T291" i="9" s="1"/>
  <c r="O292" i="9" s="1"/>
  <c r="Q292" i="9" l="1"/>
  <c r="AM292" i="9" l="1"/>
  <c r="S292" i="9"/>
  <c r="T292" i="9" s="1"/>
  <c r="O293" i="9" s="1"/>
  <c r="Q293" i="9" l="1"/>
  <c r="AM293" i="9" l="1"/>
  <c r="S293" i="9"/>
  <c r="T293" i="9" s="1"/>
  <c r="O294" i="9" s="1"/>
  <c r="Q294" i="9" l="1"/>
  <c r="AM294" i="9" l="1"/>
  <c r="S294" i="9"/>
  <c r="T294" i="9" s="1"/>
  <c r="O295" i="9" s="1"/>
  <c r="Q295" i="9" l="1"/>
  <c r="AM295" i="9" l="1"/>
  <c r="S295" i="9"/>
  <c r="T295" i="9" s="1"/>
  <c r="O296" i="9" s="1"/>
  <c r="Q296" i="9" l="1"/>
  <c r="AM296" i="9" l="1"/>
  <c r="S296" i="9"/>
  <c r="T296" i="9" s="1"/>
  <c r="O297" i="9" s="1"/>
  <c r="Q297" i="9" l="1"/>
  <c r="AM297" i="9" l="1"/>
  <c r="S297" i="9"/>
  <c r="T297" i="9" s="1"/>
  <c r="O298" i="9" s="1"/>
  <c r="Q298" i="9" l="1"/>
  <c r="AM298" i="9" l="1"/>
  <c r="S298" i="9"/>
  <c r="T298" i="9" s="1"/>
  <c r="O299" i="9" s="1"/>
  <c r="Q299" i="9" l="1"/>
  <c r="AM299" i="9" l="1"/>
  <c r="S299" i="9"/>
  <c r="T299" i="9" s="1"/>
  <c r="O300" i="9" s="1"/>
  <c r="Q300" i="9" l="1"/>
  <c r="AM300" i="9" l="1"/>
  <c r="S300" i="9"/>
  <c r="T300" i="9" s="1"/>
  <c r="O301" i="9" s="1"/>
  <c r="Q301" i="9" l="1"/>
  <c r="AM301" i="9" l="1"/>
  <c r="S301" i="9"/>
  <c r="T301" i="9" s="1"/>
  <c r="O302" i="9" s="1"/>
  <c r="Q302" i="9" l="1"/>
  <c r="AM302" i="9" l="1"/>
  <c r="S302" i="9"/>
  <c r="T302" i="9" s="1"/>
  <c r="O303" i="9" s="1"/>
  <c r="Q303" i="9" l="1"/>
  <c r="AM303" i="9" l="1"/>
  <c r="S303" i="9"/>
  <c r="T303" i="9" s="1"/>
  <c r="O304" i="9" s="1"/>
  <c r="Q304" i="9" l="1"/>
  <c r="AM304" i="9" l="1"/>
  <c r="S304" i="9"/>
  <c r="T304" i="9" s="1"/>
  <c r="O305" i="9" s="1"/>
  <c r="Q305" i="9" l="1"/>
  <c r="AM305" i="9" l="1"/>
  <c r="S305" i="9"/>
  <c r="T305" i="9" s="1"/>
  <c r="O306" i="9" s="1"/>
  <c r="Q306" i="9" l="1"/>
  <c r="AM306" i="9" l="1"/>
  <c r="S306" i="9"/>
  <c r="T306" i="9" s="1"/>
  <c r="O307" i="9" s="1"/>
  <c r="Q307" i="9" l="1"/>
  <c r="AM307" i="9" l="1"/>
  <c r="S307" i="9"/>
  <c r="T307" i="9" s="1"/>
  <c r="O308" i="9" s="1"/>
  <c r="Q308" i="9" l="1"/>
  <c r="AM308" i="9" l="1"/>
  <c r="S308" i="9"/>
  <c r="T308" i="9" s="1"/>
  <c r="O309" i="9" s="1"/>
  <c r="Q309" i="9" l="1"/>
  <c r="AM309" i="9" l="1"/>
  <c r="S309" i="9"/>
  <c r="T309" i="9" s="1"/>
  <c r="O310" i="9" s="1"/>
  <c r="Q310" i="9" l="1"/>
  <c r="AM310" i="9" l="1"/>
  <c r="S310" i="9"/>
  <c r="T310" i="9" s="1"/>
  <c r="O311" i="9" s="1"/>
  <c r="Q311" i="9" l="1"/>
  <c r="AM311" i="9" l="1"/>
  <c r="S311" i="9"/>
  <c r="T311" i="9" s="1"/>
  <c r="O312" i="9" s="1"/>
  <c r="Q312" i="9" l="1"/>
  <c r="AM312" i="9" l="1"/>
  <c r="S312" i="9"/>
  <c r="T312" i="9" s="1"/>
  <c r="O313" i="9" s="1"/>
  <c r="Q313" i="9" l="1"/>
  <c r="AM313" i="9" l="1"/>
  <c r="S313" i="9"/>
  <c r="T313" i="9" s="1"/>
  <c r="O314" i="9" s="1"/>
  <c r="Q314" i="9" l="1"/>
  <c r="AM314" i="9" l="1"/>
  <c r="S314" i="9"/>
  <c r="T314" i="9" s="1"/>
  <c r="O315" i="9" s="1"/>
  <c r="Q315" i="9" l="1"/>
  <c r="AM315" i="9" l="1"/>
  <c r="S315" i="9"/>
  <c r="T315" i="9" s="1"/>
  <c r="O316" i="9" s="1"/>
  <c r="Q316" i="9" l="1"/>
  <c r="AM316" i="9" l="1"/>
  <c r="S316" i="9"/>
  <c r="T316" i="9" s="1"/>
  <c r="O317" i="9" s="1"/>
  <c r="Q317" i="9" l="1"/>
  <c r="AM317" i="9" l="1"/>
  <c r="S317" i="9"/>
  <c r="T317" i="9" s="1"/>
  <c r="O318" i="9" s="1"/>
  <c r="Q318" i="9" l="1"/>
  <c r="AM318" i="9" l="1"/>
  <c r="S318" i="9"/>
  <c r="T318" i="9" s="1"/>
  <c r="O319" i="9" s="1"/>
  <c r="Q319" i="9" l="1"/>
  <c r="AM319" i="9" l="1"/>
  <c r="S319" i="9"/>
  <c r="T319" i="9" s="1"/>
  <c r="O320" i="9" s="1"/>
  <c r="Q320" i="9" l="1"/>
  <c r="AM320" i="9" l="1"/>
  <c r="S320" i="9"/>
  <c r="T320" i="9" s="1"/>
  <c r="O321" i="9" s="1"/>
  <c r="Q321" i="9" l="1"/>
  <c r="AM321" i="9" l="1"/>
  <c r="S321" i="9"/>
  <c r="T321" i="9" s="1"/>
  <c r="O322" i="9" s="1"/>
  <c r="Q322" i="9" l="1"/>
  <c r="AM322" i="9" l="1"/>
  <c r="S322" i="9"/>
  <c r="T322" i="9" s="1"/>
  <c r="O323" i="9" s="1"/>
  <c r="Q323" i="9" l="1"/>
  <c r="AM323" i="9" l="1"/>
  <c r="S323" i="9"/>
  <c r="T323" i="9" s="1"/>
  <c r="O324" i="9" s="1"/>
  <c r="Q324" i="9" l="1"/>
  <c r="AM324" i="9" l="1"/>
  <c r="S324" i="9"/>
  <c r="T324" i="9" s="1"/>
  <c r="O325" i="9" s="1"/>
  <c r="Q325" i="9" l="1"/>
  <c r="AM325" i="9" l="1"/>
  <c r="S325" i="9"/>
  <c r="T325" i="9" s="1"/>
  <c r="O326" i="9" s="1"/>
  <c r="Q326" i="9" l="1"/>
  <c r="AM326" i="9" l="1"/>
  <c r="S326" i="9"/>
  <c r="T326" i="9" s="1"/>
  <c r="O327" i="9" s="1"/>
  <c r="Q327" i="9" l="1"/>
  <c r="AM327" i="9" l="1"/>
  <c r="S327" i="9"/>
  <c r="T327" i="9" s="1"/>
  <c r="O328" i="9" s="1"/>
  <c r="Q328" i="9" l="1"/>
  <c r="AM328" i="9" l="1"/>
  <c r="S328" i="9"/>
  <c r="T328" i="9" s="1"/>
  <c r="O329" i="9" s="1"/>
  <c r="Q329" i="9" l="1"/>
  <c r="AM329" i="9" l="1"/>
  <c r="S329" i="9"/>
  <c r="T329" i="9" s="1"/>
  <c r="O330" i="9" s="1"/>
  <c r="Q330" i="9" l="1"/>
  <c r="AM330" i="9" l="1"/>
  <c r="S330" i="9"/>
  <c r="T330" i="9" s="1"/>
  <c r="O331" i="9" s="1"/>
  <c r="Q331" i="9" l="1"/>
  <c r="AM331" i="9" l="1"/>
  <c r="S331" i="9"/>
  <c r="T331" i="9" s="1"/>
  <c r="O332" i="9" s="1"/>
  <c r="Q332" i="9" l="1"/>
  <c r="AM332" i="9" l="1"/>
  <c r="S332" i="9"/>
  <c r="T332" i="9" s="1"/>
  <c r="O333" i="9" s="1"/>
  <c r="Q333" i="9" l="1"/>
  <c r="AM333" i="9" l="1"/>
  <c r="S333" i="9"/>
  <c r="T333" i="9" s="1"/>
  <c r="O334" i="9" s="1"/>
  <c r="Q334" i="9" l="1"/>
  <c r="AM334" i="9" l="1"/>
  <c r="S334" i="9"/>
  <c r="T334" i="9" s="1"/>
  <c r="O335" i="9" s="1"/>
  <c r="Q335" i="9" l="1"/>
  <c r="AM335" i="9" l="1"/>
  <c r="S335" i="9"/>
  <c r="T335" i="9" s="1"/>
  <c r="O336" i="9" s="1"/>
  <c r="Q336" i="9" l="1"/>
  <c r="AM336" i="9" l="1"/>
  <c r="S336" i="9"/>
  <c r="T336" i="9" s="1"/>
  <c r="O337" i="9" s="1"/>
  <c r="Q337" i="9" l="1"/>
  <c r="AM337" i="9" l="1"/>
  <c r="S337" i="9"/>
  <c r="T337" i="9" s="1"/>
  <c r="O338" i="9" s="1"/>
  <c r="Q338" i="9" l="1"/>
  <c r="AM338" i="9" l="1"/>
  <c r="S338" i="9"/>
  <c r="T338" i="9" s="1"/>
  <c r="O339" i="9" s="1"/>
  <c r="Q339" i="9" l="1"/>
  <c r="AM339" i="9" l="1"/>
  <c r="S339" i="9"/>
  <c r="T339" i="9" s="1"/>
  <c r="O340" i="9" s="1"/>
  <c r="Q340" i="9" l="1"/>
  <c r="AM340" i="9" l="1"/>
  <c r="S340" i="9"/>
  <c r="T340" i="9" s="1"/>
  <c r="O341" i="9" s="1"/>
  <c r="Q341" i="9" l="1"/>
  <c r="AM341" i="9" l="1"/>
  <c r="S341" i="9"/>
  <c r="T341" i="9" s="1"/>
  <c r="O342" i="9" s="1"/>
  <c r="Q342" i="9" l="1"/>
  <c r="AM342" i="9" l="1"/>
  <c r="S342" i="9"/>
  <c r="T342" i="9" s="1"/>
  <c r="O343" i="9" s="1"/>
  <c r="Q343" i="9" l="1"/>
  <c r="AM343" i="9" l="1"/>
  <c r="S343" i="9"/>
  <c r="T343" i="9" s="1"/>
  <c r="O344" i="9" s="1"/>
  <c r="Q344" i="9" l="1"/>
  <c r="AM344" i="9" l="1"/>
  <c r="S344" i="9"/>
  <c r="T344" i="9" s="1"/>
  <c r="O345" i="9" s="1"/>
  <c r="Q345" i="9" l="1"/>
  <c r="AM345" i="9" l="1"/>
  <c r="S345" i="9"/>
  <c r="T345" i="9" s="1"/>
  <c r="O346" i="9" s="1"/>
  <c r="Q346" i="9" l="1"/>
  <c r="AM346" i="9" l="1"/>
  <c r="S346" i="9"/>
  <c r="T346" i="9" s="1"/>
  <c r="O347" i="9" s="1"/>
  <c r="Q347" i="9" l="1"/>
  <c r="AM347" i="9" l="1"/>
  <c r="S347" i="9"/>
  <c r="T347" i="9" s="1"/>
  <c r="O348" i="9" s="1"/>
  <c r="Q348" i="9" l="1"/>
  <c r="AM348" i="9" l="1"/>
  <c r="S348" i="9"/>
  <c r="T348" i="9" s="1"/>
  <c r="O349" i="9" s="1"/>
  <c r="Q349" i="9" l="1"/>
  <c r="AM349" i="9" l="1"/>
  <c r="S349" i="9"/>
  <c r="T349" i="9" s="1"/>
  <c r="O350" i="9" s="1"/>
  <c r="Q350" i="9" l="1"/>
  <c r="AM350" i="9" l="1"/>
  <c r="S350" i="9"/>
  <c r="T350" i="9" s="1"/>
  <c r="O351" i="9" s="1"/>
  <c r="Q351" i="9" l="1"/>
  <c r="AM351" i="9" l="1"/>
  <c r="S351" i="9"/>
  <c r="T351" i="9" s="1"/>
  <c r="O352" i="9" s="1"/>
  <c r="Q352" i="9" l="1"/>
  <c r="AM352" i="9" l="1"/>
  <c r="S352" i="9"/>
  <c r="T352" i="9" s="1"/>
  <c r="O353" i="9" s="1"/>
  <c r="Q353" i="9" l="1"/>
  <c r="AM353" i="9" l="1"/>
  <c r="S353" i="9"/>
  <c r="T353" i="9" s="1"/>
  <c r="O354" i="9" s="1"/>
  <c r="Q354" i="9" l="1"/>
  <c r="AM354" i="9" l="1"/>
  <c r="S354" i="9"/>
  <c r="T354" i="9" s="1"/>
  <c r="O355" i="9" s="1"/>
  <c r="Q355" i="9" l="1"/>
  <c r="AM355" i="9" l="1"/>
  <c r="S355" i="9"/>
  <c r="T355" i="9" s="1"/>
  <c r="O356" i="9" s="1"/>
  <c r="Q356" i="9" l="1"/>
  <c r="AM356" i="9" l="1"/>
  <c r="S356" i="9"/>
  <c r="T356" i="9" s="1"/>
  <c r="O357" i="9" s="1"/>
  <c r="Q357" i="9" l="1"/>
  <c r="AM357" i="9" l="1"/>
  <c r="S357" i="9"/>
  <c r="T357" i="9" s="1"/>
  <c r="O358" i="9" s="1"/>
  <c r="Q358" i="9" l="1"/>
  <c r="AM358" i="9" l="1"/>
  <c r="S358" i="9"/>
  <c r="T358" i="9" s="1"/>
  <c r="O359" i="9" s="1"/>
  <c r="Q359" i="9" l="1"/>
  <c r="AM359" i="9" l="1"/>
  <c r="S359" i="9"/>
  <c r="T359" i="9" s="1"/>
  <c r="O360" i="9" s="1"/>
  <c r="Q360" i="9" l="1"/>
  <c r="AM360" i="9" l="1"/>
  <c r="S360" i="9"/>
  <c r="T360" i="9" s="1"/>
  <c r="O361" i="9" s="1"/>
  <c r="Q361" i="9" l="1"/>
  <c r="AM361" i="9" l="1"/>
  <c r="S361" i="9"/>
  <c r="T361" i="9" s="1"/>
  <c r="O362" i="9" s="1"/>
  <c r="Q362" i="9" l="1"/>
  <c r="AM362" i="9" l="1"/>
  <c r="S362" i="9"/>
  <c r="T362" i="9" s="1"/>
  <c r="O363" i="9" s="1"/>
  <c r="Q363" i="9" l="1"/>
  <c r="AM363" i="9" l="1"/>
  <c r="S363" i="9"/>
  <c r="T363" i="9" s="1"/>
  <c r="O364" i="9" s="1"/>
  <c r="Q364" i="9" l="1"/>
  <c r="AM364" i="9" l="1"/>
  <c r="S364" i="9"/>
  <c r="T364" i="9" s="1"/>
  <c r="O365" i="9" s="1"/>
  <c r="Q365" i="9" l="1"/>
  <c r="AM365" i="9" l="1"/>
  <c r="S365" i="9"/>
  <c r="T365" i="9" s="1"/>
  <c r="O366" i="9" s="1"/>
  <c r="Q366" i="9" l="1"/>
  <c r="AM366" i="9" l="1"/>
  <c r="S366" i="9"/>
  <c r="T366" i="9" s="1"/>
  <c r="O367" i="9" s="1"/>
  <c r="Q367" i="9" l="1"/>
  <c r="S367" i="9" l="1"/>
  <c r="T367" i="9" s="1"/>
  <c r="AM367" i="9"/>
  <c r="J10" i="9" s="1"/>
  <c r="J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Guillerno Sandoval Paniagua</author>
  </authors>
  <commentList>
    <comment ref="AA6" authorId="0" shapeId="0" xr:uid="{00000000-0006-0000-0300-000001000000}">
      <text>
        <r>
          <rPr>
            <b/>
            <sz val="9"/>
            <color indexed="81"/>
            <rFont val="Tahoma"/>
            <family val="2"/>
          </rPr>
          <t>Luis Guillerno Sandoval Paniagua:</t>
        </r>
        <r>
          <rPr>
            <sz val="9"/>
            <color indexed="81"/>
            <rFont val="Tahoma"/>
            <family val="2"/>
          </rPr>
          <t xml:space="preserve">
INGRESO NETO (IN)
IN=  Ingreso bruto - Impuesto Renta - CCSS</t>
        </r>
      </text>
    </comment>
    <comment ref="AA7" authorId="0" shapeId="0" xr:uid="{00000000-0006-0000-0300-000002000000}">
      <text>
        <r>
          <rPr>
            <b/>
            <sz val="9"/>
            <color indexed="81"/>
            <rFont val="Tahoma"/>
            <family val="2"/>
          </rPr>
          <t>Luis Guillerno Sandoval Paniagua: 
Gasto Total calculado sobre el Ingreso Neto no incluye el Impuesto de Renta, CCSS, Ahorro, deuda, hipoteca.</t>
        </r>
      </text>
    </comment>
    <comment ref="AA8" authorId="0" shapeId="0" xr:uid="{00000000-0006-0000-0300-000003000000}">
      <text>
        <r>
          <rPr>
            <b/>
            <sz val="9"/>
            <color indexed="81"/>
            <rFont val="Tahoma"/>
            <family val="2"/>
          </rPr>
          <t>Luis Guillerno Sandoval Paniagua:</t>
        </r>
        <r>
          <rPr>
            <sz val="9"/>
            <color indexed="81"/>
            <rFont val="Tahoma"/>
            <family val="2"/>
          </rPr>
          <t xml:space="preserve">
Deuda Total calculada sobe el Ingreso Neto inlcuye sólo deudas generales y deuda por hipoteca</t>
        </r>
      </text>
    </comment>
    <comment ref="AA9" authorId="0" shapeId="0" xr:uid="{00000000-0006-0000-0300-000004000000}">
      <text>
        <r>
          <rPr>
            <b/>
            <sz val="9"/>
            <color indexed="81"/>
            <rFont val="Tahoma"/>
            <family val="2"/>
          </rPr>
          <t>Luis Guillerno Sandoval Paniagua:</t>
        </r>
        <r>
          <rPr>
            <sz val="9"/>
            <color indexed="81"/>
            <rFont val="Tahoma"/>
            <family val="2"/>
          </rPr>
          <t xml:space="preserve">
Ahorro Incluye todos los ahoros disponibles (cuotas).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4" refreshedVersion="4" background="1" saveData="1">
    <webPr sourceData="1" parsePre="1" consecutive="1" url="res://ieframe.dll/dnserrordiagoff_webOC.htm#https://gee.bccr.fi.cr/IndicadoresEconomicos/Cuadros/frmConsultaTCVentanilla.aspx"/>
  </connection>
</connections>
</file>

<file path=xl/sharedStrings.xml><?xml version="1.0" encoding="utf-8"?>
<sst xmlns="http://schemas.openxmlformats.org/spreadsheetml/2006/main" count="661" uniqueCount="348">
  <si>
    <t>Herramienta para Finanzas Personales V1</t>
  </si>
  <si>
    <t>Conocé tu situación'!A1</t>
  </si>
  <si>
    <t>En que gastás tu dinero'!A1</t>
  </si>
  <si>
    <t>Resumen financiero</t>
  </si>
  <si>
    <t>Cálculadora Préstamo'!A1</t>
  </si>
  <si>
    <t>Calculadora de préstamo</t>
  </si>
  <si>
    <t>Plan de Ahorro '!A1</t>
  </si>
  <si>
    <t>Plan de Ahorro</t>
  </si>
  <si>
    <t>Total deuda al final del plazo</t>
  </si>
  <si>
    <t>Tipo de cambio</t>
  </si>
  <si>
    <t xml:space="preserve">Entidad                                                </t>
  </si>
  <si>
    <t>Tasa anual</t>
  </si>
  <si>
    <t>Estado de operación</t>
  </si>
  <si>
    <t>Prendario</t>
  </si>
  <si>
    <t xml:space="preserve">Al día </t>
  </si>
  <si>
    <t>Colones</t>
  </si>
  <si>
    <t>Hipotecario</t>
  </si>
  <si>
    <t>Enero</t>
  </si>
  <si>
    <t>Febrero</t>
  </si>
  <si>
    <t>Atrasado</t>
  </si>
  <si>
    <t>Marzo</t>
  </si>
  <si>
    <t>Personal</t>
  </si>
  <si>
    <t>Cobro judicial</t>
  </si>
  <si>
    <t>Abril</t>
  </si>
  <si>
    <t>Tarjeta de Crédito</t>
  </si>
  <si>
    <t>Mayo</t>
  </si>
  <si>
    <t>Saldo Revolutivo</t>
  </si>
  <si>
    <t>Junio</t>
  </si>
  <si>
    <t>Arreglo de Pago</t>
  </si>
  <si>
    <t>Julio</t>
  </si>
  <si>
    <t>Tasa Cero</t>
  </si>
  <si>
    <t>Agosto</t>
  </si>
  <si>
    <t>Extrafinanciamiento</t>
  </si>
  <si>
    <t>Septiembre</t>
  </si>
  <si>
    <t>Octubre</t>
  </si>
  <si>
    <t>Noviembre</t>
  </si>
  <si>
    <t>Diciembre</t>
  </si>
  <si>
    <t>Dinero solicitado</t>
  </si>
  <si>
    <t>Detalle actual</t>
  </si>
  <si>
    <t>INGRESOS</t>
  </si>
  <si>
    <t>Mensual</t>
  </si>
  <si>
    <t>% Ingreso</t>
  </si>
  <si>
    <t>Ingresos Brutos</t>
  </si>
  <si>
    <t>Impuestos</t>
  </si>
  <si>
    <t>Impuesto Renta</t>
  </si>
  <si>
    <t>AHORROS</t>
  </si>
  <si>
    <t xml:space="preserve">Ahorros     </t>
  </si>
  <si>
    <t>Otros</t>
  </si>
  <si>
    <t>Deudas</t>
  </si>
  <si>
    <t>SEGUROS</t>
  </si>
  <si>
    <t>Seguros</t>
  </si>
  <si>
    <t>Vida – Salud – Gastos medicos</t>
  </si>
  <si>
    <t>Casa</t>
  </si>
  <si>
    <t>Carro</t>
  </si>
  <si>
    <t>Escolar</t>
  </si>
  <si>
    <t>VIVIENDA</t>
  </si>
  <si>
    <t>Vivienda</t>
  </si>
  <si>
    <t>Renta / Alquiler</t>
  </si>
  <si>
    <t>Basura</t>
  </si>
  <si>
    <t>Gas</t>
  </si>
  <si>
    <t>Electricidad</t>
  </si>
  <si>
    <t>Agua</t>
  </si>
  <si>
    <t>Teléfono casa / Internet</t>
  </si>
  <si>
    <t>Teléfono cel 1</t>
  </si>
  <si>
    <t>Teléfono cel 2</t>
  </si>
  <si>
    <t>Telefono cel 4</t>
  </si>
  <si>
    <t>Telefono cel 5</t>
  </si>
  <si>
    <t>Cable / Internet</t>
  </si>
  <si>
    <t>Jardinero</t>
  </si>
  <si>
    <t>Servicio Doméstico</t>
  </si>
  <si>
    <t>Muebles</t>
  </si>
  <si>
    <t>Electrodomésticos</t>
  </si>
  <si>
    <t>Mantenimiento de vivienda</t>
  </si>
  <si>
    <t>Arreglos de vivienda</t>
  </si>
  <si>
    <t>COMIDA</t>
  </si>
  <si>
    <t>Comida</t>
  </si>
  <si>
    <t>Supermercado</t>
  </si>
  <si>
    <t>Carnicería</t>
  </si>
  <si>
    <t>Restaurantes familia</t>
  </si>
  <si>
    <t>Comida para llevar familia</t>
  </si>
  <si>
    <t>Comidas trabajo</t>
  </si>
  <si>
    <t>Comida escuela – colegio – u</t>
  </si>
  <si>
    <t>NIÑOS</t>
  </si>
  <si>
    <t>Niños y niñas</t>
  </si>
  <si>
    <t>Guardería</t>
  </si>
  <si>
    <t>Juguetes</t>
  </si>
  <si>
    <t>Pañales</t>
  </si>
  <si>
    <t>Leche</t>
  </si>
  <si>
    <t>EDUCACIÓN</t>
  </si>
  <si>
    <t>Educación</t>
  </si>
  <si>
    <t>Colegiatura mensual</t>
  </si>
  <si>
    <t>Libros</t>
  </si>
  <si>
    <t>Patronato</t>
  </si>
  <si>
    <t>Extras – actividades</t>
  </si>
  <si>
    <t>TRANSPORTE</t>
  </si>
  <si>
    <t>Transporte</t>
  </si>
  <si>
    <t>Cambio de aceite</t>
  </si>
  <si>
    <t>Cambio de llantas</t>
  </si>
  <si>
    <t>Reparaciones</t>
  </si>
  <si>
    <t>Combustible</t>
  </si>
  <si>
    <t>Peajes</t>
  </si>
  <si>
    <t>Parqueos</t>
  </si>
  <si>
    <t>Buses</t>
  </si>
  <si>
    <t>Taxis</t>
  </si>
  <si>
    <t>ESTILOS</t>
  </si>
  <si>
    <t>Estilo</t>
  </si>
  <si>
    <t>Vestido</t>
  </si>
  <si>
    <t>Calzado</t>
  </si>
  <si>
    <t>Joyas (relojes, aretes, gafas)</t>
  </si>
  <si>
    <t>Perfumes</t>
  </si>
  <si>
    <t>Lavandería</t>
  </si>
  <si>
    <t>SALUD</t>
  </si>
  <si>
    <t>Cuidado de la Salud</t>
  </si>
  <si>
    <t>Medicos privados</t>
  </si>
  <si>
    <t>Medicinas – farmacia</t>
  </si>
  <si>
    <t>Dentista</t>
  </si>
  <si>
    <t>Terapias</t>
  </si>
  <si>
    <t>CUIDADO PERSONAL</t>
  </si>
  <si>
    <t>Cuidado personal</t>
  </si>
  <si>
    <t>Corte cabello</t>
  </si>
  <si>
    <t>Uñas</t>
  </si>
  <si>
    <t>Maquillaje</t>
  </si>
  <si>
    <t>DIVERSIÓN</t>
  </si>
  <si>
    <t>Entretenimiento y diversión</t>
  </si>
  <si>
    <t xml:space="preserve">Cine </t>
  </si>
  <si>
    <t>Conciertos</t>
  </si>
  <si>
    <t>Teatro</t>
  </si>
  <si>
    <t>Vacaciones</t>
  </si>
  <si>
    <t>Viajes</t>
  </si>
  <si>
    <t>Regalos</t>
  </si>
  <si>
    <t>Pasatiempos</t>
  </si>
  <si>
    <t>Mascotas</t>
  </si>
  <si>
    <t>NEGOCIOS</t>
  </si>
  <si>
    <t>Negocios Personales</t>
  </si>
  <si>
    <t>Contador – Abogado – Asesor</t>
  </si>
  <si>
    <t>Otros (alquiler, etc)</t>
  </si>
  <si>
    <t>DONACIÓN</t>
  </si>
  <si>
    <t>Beneficiencia y donaciones</t>
  </si>
  <si>
    <t>Ayuda callejera</t>
  </si>
  <si>
    <t>Causas específicas</t>
  </si>
  <si>
    <t>Ayuda a familiares</t>
  </si>
  <si>
    <t>DEUDAS EN CUOTAS</t>
  </si>
  <si>
    <t>IMPUESTOS</t>
  </si>
  <si>
    <t>Calculadora de préstamos</t>
  </si>
  <si>
    <t>Mes</t>
  </si>
  <si>
    <t>Año</t>
  </si>
  <si>
    <t>Cuota mensual</t>
  </si>
  <si>
    <t>Intereses</t>
  </si>
  <si>
    <t>Capital</t>
  </si>
  <si>
    <t>Plazo 360</t>
  </si>
  <si>
    <t>Detalle de deuda</t>
  </si>
  <si>
    <t>Valor de la deuda (inicial)</t>
  </si>
  <si>
    <t>Tasa de Interes anual</t>
  </si>
  <si>
    <t>Meses plazo</t>
  </si>
  <si>
    <t>Detalle de intereses</t>
  </si>
  <si>
    <t>Total a pagar al final del plazo</t>
  </si>
  <si>
    <t>Intereses a pagar con Abonos</t>
  </si>
  <si>
    <t>Ahorro en Intereses no pagados</t>
  </si>
  <si>
    <t>Ahorro</t>
  </si>
  <si>
    <t xml:space="preserve">Monto </t>
  </si>
  <si>
    <t>Plazo</t>
  </si>
  <si>
    <t>Entidad</t>
  </si>
  <si>
    <t>Estructura de un ahorro</t>
  </si>
  <si>
    <t>Monto</t>
  </si>
  <si>
    <t>Cuota</t>
  </si>
  <si>
    <t>Se divide el “Monto requerido” para alcanzar la meta</t>
  </si>
  <si>
    <t xml:space="preserve">El número de meses en que se planifica lograr la meta. 
</t>
  </si>
  <si>
    <t>Totales</t>
  </si>
  <si>
    <t xml:space="preserve">Dónde mantendrá sus ahorros ya que esto le indica cuantos intereses estará ganando. </t>
  </si>
  <si>
    <t>Activo</t>
  </si>
  <si>
    <t>Pasivo</t>
  </si>
  <si>
    <t>Patrimonio</t>
  </si>
  <si>
    <t>Valor actual</t>
  </si>
  <si>
    <t>Deuda</t>
  </si>
  <si>
    <t>Vehículo</t>
  </si>
  <si>
    <t>Ahorros</t>
  </si>
  <si>
    <t>Fondo de pensión</t>
  </si>
  <si>
    <t>Inversiones</t>
  </si>
  <si>
    <t>Total</t>
  </si>
  <si>
    <t xml:space="preserve">Su objetivo, su  sueño(s):estudio  (suyo, de su pareja, de sus hijos), vivienda propia, vacaciones, jubilación, pagar deudas, reparar la vivienda, iniciar un negocio propio, etc. Plantee aquí todas sus metas aunque sean a largo plazo o requieran de montos menores. </t>
  </si>
  <si>
    <t>Gastos</t>
  </si>
  <si>
    <t>Presupuesto actual</t>
  </si>
  <si>
    <t>Rubro</t>
  </si>
  <si>
    <t>Ingreso bruto</t>
  </si>
  <si>
    <t>Rubros</t>
  </si>
  <si>
    <t>Montos</t>
  </si>
  <si>
    <t>Porcentajes</t>
  </si>
  <si>
    <t xml:space="preserve">Gasto </t>
  </si>
  <si>
    <t>Deuda total</t>
  </si>
  <si>
    <t>Niñas y Niños</t>
  </si>
  <si>
    <t xml:space="preserve">Transporte </t>
  </si>
  <si>
    <t>Cuidado de Salud</t>
  </si>
  <si>
    <t>Cuidado Personal</t>
  </si>
  <si>
    <t>Entretenimiento</t>
  </si>
  <si>
    <t>Beneficiencia</t>
  </si>
  <si>
    <t>Balance</t>
  </si>
  <si>
    <t>Pesos</t>
  </si>
  <si>
    <t>Impuesto</t>
  </si>
  <si>
    <t>VOLVER AL MENÚ</t>
  </si>
  <si>
    <t>Maximo</t>
  </si>
  <si>
    <t>Bases máximos</t>
  </si>
  <si>
    <t>Tramo 1</t>
  </si>
  <si>
    <t>Moneda</t>
  </si>
  <si>
    <t>Tipo de operación</t>
  </si>
  <si>
    <t>Estado</t>
  </si>
  <si>
    <t>Mes +1</t>
  </si>
  <si>
    <t>¡Esta es tu situación actual financiera!</t>
  </si>
  <si>
    <t>Objetivo:</t>
  </si>
  <si>
    <t>REGRESAR AL INICIO</t>
  </si>
  <si>
    <t>No</t>
  </si>
  <si>
    <t>Moneda de la deuda</t>
  </si>
  <si>
    <t>VER RESULTADOS</t>
  </si>
  <si>
    <t>Setiembre</t>
  </si>
  <si>
    <t>Presupuestado</t>
  </si>
  <si>
    <t>Gasto real</t>
  </si>
  <si>
    <t>Deudas (Cuotas mensuales)</t>
  </si>
  <si>
    <t>ESTILO</t>
  </si>
  <si>
    <t>ENTRETENIMIENTO 
Y
 DIVERSIÓN</t>
  </si>
  <si>
    <t>NEGOCIO PERSONAL</t>
  </si>
  <si>
    <t>Total Presupuestado Enero</t>
  </si>
  <si>
    <t>Total Gastado Enero</t>
  </si>
  <si>
    <t>Total Presupuestado Febrero</t>
  </si>
  <si>
    <t>Total Gastado Febrero</t>
  </si>
  <si>
    <t>Total Presupuestado Marzo</t>
  </si>
  <si>
    <t>Total Presupuestado Abril</t>
  </si>
  <si>
    <t>Total Presupuestado Mayo</t>
  </si>
  <si>
    <t>Total Presupuestado Junio</t>
  </si>
  <si>
    <t>Total Presupuestado Julio</t>
  </si>
  <si>
    <t>Total Presupuestado Agosto</t>
  </si>
  <si>
    <t>Total Gastado Agosto</t>
  </si>
  <si>
    <t>Total Presupuestado Setiembre</t>
  </si>
  <si>
    <t>Total Gastado Setiembre</t>
  </si>
  <si>
    <t>Total Presupuestado Octubre</t>
  </si>
  <si>
    <t>Total Gastado Octubre</t>
  </si>
  <si>
    <t>Total Presupuestado Noviembre</t>
  </si>
  <si>
    <t>Total Gastado Noviembre</t>
  </si>
  <si>
    <t>Total Presupuestado Diciembre</t>
  </si>
  <si>
    <t>Total Gastado Diciembre</t>
  </si>
  <si>
    <t>Resultados!A1</t>
  </si>
  <si>
    <t>Situación inicial de gastos</t>
  </si>
  <si>
    <t>¿Cuál es tu situación financiera actual?</t>
  </si>
  <si>
    <t>Resultados en Colones</t>
  </si>
  <si>
    <t>Porcentaje de endeudamiento sobre ingreso neto</t>
  </si>
  <si>
    <t>Total estimado de gastos (hoja de Gastos)</t>
  </si>
  <si>
    <t>Abonos Extras</t>
  </si>
  <si>
    <t>Columna1</t>
  </si>
  <si>
    <t>Propósito</t>
  </si>
  <si>
    <t>Monto meta</t>
  </si>
  <si>
    <t>¿Dónde? Banco-Asoc - etc</t>
  </si>
  <si>
    <t>Planificación de ahorros mensuales</t>
  </si>
  <si>
    <t>BAC</t>
  </si>
  <si>
    <t>Resultados sobre Ingreso Bruto</t>
  </si>
  <si>
    <t>Ingreso Bruto</t>
  </si>
  <si>
    <t>Deuda personal</t>
  </si>
  <si>
    <t>Control de presupuesto'!A1</t>
  </si>
  <si>
    <t>En caso de emergencia o desempleo</t>
  </si>
  <si>
    <t>Para jubilación</t>
  </si>
  <si>
    <t>Inversión CDP</t>
  </si>
  <si>
    <t>Para cambio de carro</t>
  </si>
  <si>
    <t>Plan de ahorro y patrimonio</t>
  </si>
  <si>
    <t xml:space="preserve">¿Cuál es el plazo en meses? </t>
  </si>
  <si>
    <t>¿Cuál es el saldo pendiente de la deuda?</t>
  </si>
  <si>
    <t>¿Cuánto pagás por mes?</t>
  </si>
  <si>
    <t>¿Cuánto fue el monto del préstamo?</t>
  </si>
  <si>
    <t>¿Cuál es el tipo de crédito?</t>
  </si>
  <si>
    <t>¿Cuántos meses te faltan para terminar?</t>
  </si>
  <si>
    <t>Ferretería</t>
  </si>
  <si>
    <t>Útiles</t>
  </si>
  <si>
    <t>Óptica</t>
  </si>
  <si>
    <t>Membresías</t>
  </si>
  <si>
    <t xml:space="preserve">Te permite hacer estimaciones de oportunidades que se estén analizando para el futuro si se cuenta con el monto, la tasa y el plazo en meses. </t>
  </si>
  <si>
    <t xml:space="preserve">Además, comparar oportunidades, con esta herramienta se puede estimar la cantidad de intereses a pagar en las operaciones (existentes y futuras). </t>
  </si>
  <si>
    <t xml:space="preserve">Se puede evaluar el impacto de los pagos o abonos extraordinarios en los intereses a pagar y en plazo de las operaciones. </t>
  </si>
  <si>
    <r>
      <rPr>
        <b/>
        <sz val="10"/>
        <rFont val="Arial"/>
        <family val="2"/>
      </rPr>
      <t xml:space="preserve">Objetivo: </t>
    </r>
    <r>
      <rPr>
        <sz val="9"/>
        <rFont val="Arial"/>
        <family val="2"/>
      </rPr>
      <t xml:space="preserve">
Mostrar una radiografía del estilo de vida de las personas, ingresos, sus necesidades, sus obligaciones y metas. Por este medio se puede establecer cuánto ingresa y cuánto se gasta mes a mes.</t>
    </r>
  </si>
  <si>
    <r>
      <rPr>
        <b/>
        <sz val="10"/>
        <rFont val="Arial"/>
        <family val="2"/>
      </rPr>
      <t>Otras indicaciones:</t>
    </r>
    <r>
      <rPr>
        <sz val="9"/>
        <rFont val="Arial"/>
        <family val="2"/>
      </rPr>
      <t xml:space="preserve">
Lo que aquí vas a incluir se va a mostrar también en la hoja "Control de presupuesto", allí puedes hacer tu planificación y seguimiento mensual de gastos.</t>
    </r>
  </si>
  <si>
    <t>Escolar y tarjetas</t>
  </si>
  <si>
    <t>Hipoteca</t>
  </si>
  <si>
    <t>Ferreteria</t>
  </si>
  <si>
    <t>Utiles</t>
  </si>
  <si>
    <t>Optica</t>
  </si>
  <si>
    <t>Membresias</t>
  </si>
  <si>
    <t>Costo al final del plazo</t>
  </si>
  <si>
    <t>Total Gastado 
Marzo</t>
  </si>
  <si>
    <t>Total Gastado 
Abril</t>
  </si>
  <si>
    <t>Total Gastado 
Mayo</t>
  </si>
  <si>
    <t>Total Gastado 
Junio</t>
  </si>
  <si>
    <t>Total Gastado 
Julio</t>
  </si>
  <si>
    <t>Total deuda al final del  plazo</t>
  </si>
  <si>
    <t>Deudas (suma de cuotas mensuales)</t>
  </si>
  <si>
    <t>Referencia</t>
  </si>
  <si>
    <t>BacObjetivos</t>
  </si>
  <si>
    <t>Emergencia o desempleo</t>
  </si>
  <si>
    <t>Desempleo</t>
  </si>
  <si>
    <t>Total de Intereses a pagar a final del plazo</t>
  </si>
  <si>
    <t>Pensión</t>
  </si>
  <si>
    <t>Ahorro Bac Objetivos</t>
  </si>
  <si>
    <t>Club deportivo – Gimnasio</t>
  </si>
  <si>
    <t>Estatus</t>
  </si>
  <si>
    <t>Herramienta para toma de decisiones</t>
  </si>
  <si>
    <t>Dólares</t>
  </si>
  <si>
    <t>Sí</t>
  </si>
  <si>
    <t>Notas y cálculos personales:</t>
  </si>
  <si>
    <t>Activos totales                          (lo que tengo)</t>
  </si>
  <si>
    <r>
      <rPr>
        <sz val="8"/>
        <color theme="0"/>
        <rFont val="Arial"/>
        <family val="2"/>
      </rPr>
      <t>Presione el ícono  
sobre la Columna "U" para desplegar la</t>
    </r>
    <r>
      <rPr>
        <b/>
        <sz val="8"/>
        <color theme="0"/>
        <rFont val="Arial"/>
        <family val="2"/>
      </rPr>
      <t xml:space="preserve"> Tabla de Amortización </t>
    </r>
  </si>
  <si>
    <t>Salario Bruto base 2</t>
  </si>
  <si>
    <t>Salario Bruto base 1</t>
  </si>
  <si>
    <t>Comisiones 1</t>
  </si>
  <si>
    <t>Comisiones  2</t>
  </si>
  <si>
    <t>Presupuesto Ejecutado</t>
  </si>
  <si>
    <t>Presupuesto Asignado</t>
  </si>
  <si>
    <t>Recomendaciones Para la hoja de Control Presupuestario</t>
  </si>
  <si>
    <t>Recomendaciones:</t>
  </si>
  <si>
    <t>Otros Ingresos</t>
  </si>
  <si>
    <t xml:space="preserve">¿Cuánto necesito o cuánto me cuesta el logro de esa meta en dinero? El monto total. 
</t>
  </si>
  <si>
    <t>“El presente material es propiedad intelectual de BAC Credomatic, por tanto está prohibida la comercialización y reproducción total o parcial de este documento.”</t>
  </si>
  <si>
    <t>Conoce tu situación de endeudamiento</t>
  </si>
  <si>
    <t>¿En qué gastas tu dinero?</t>
  </si>
  <si>
    <t>Controla tu presupuesto</t>
  </si>
  <si>
    <t>Bus escolar</t>
  </si>
  <si>
    <t>Impuesto de circulación</t>
  </si>
  <si>
    <t>Mercado</t>
  </si>
  <si>
    <t>Elige el mes de inicio de deuda (desplegable)</t>
  </si>
  <si>
    <t>Digita el año de inicio de deuda</t>
  </si>
  <si>
    <t>Elige la moneda (desplegable)</t>
  </si>
  <si>
    <t>Quetzales</t>
  </si>
  <si>
    <t>¿Dónde?
Banco-Cooperativa - etc</t>
  </si>
  <si>
    <t>Cooperativa</t>
  </si>
  <si>
    <t>Fondo de Pensión</t>
  </si>
  <si>
    <t>Ahorro Cooperativa</t>
  </si>
  <si>
    <t>¿Tienes descuento de IGSS?</t>
  </si>
  <si>
    <t>¿Tienes descuento por impuesto de renta?</t>
  </si>
  <si>
    <t>Ahorro Futuro Programado</t>
  </si>
  <si>
    <t>IGSS (4.83% Ingreso Bruto)</t>
  </si>
  <si>
    <t>Deducción</t>
  </si>
  <si>
    <t>Ornato</t>
  </si>
  <si>
    <t>Tecnología</t>
  </si>
  <si>
    <t>IUSI</t>
  </si>
  <si>
    <t xml:space="preserve">Otros  </t>
  </si>
  <si>
    <t>Deuda en quetzales</t>
  </si>
  <si>
    <t>3) Ingresa el detalle de tus deudas</t>
  </si>
  <si>
    <r>
      <rPr>
        <b/>
        <sz val="10"/>
        <rFont val="Arial"/>
        <family val="2"/>
      </rPr>
      <t xml:space="preserve">Objetivo: 
</t>
    </r>
    <r>
      <rPr>
        <sz val="10"/>
        <rFont val="Arial"/>
        <family val="2"/>
      </rPr>
      <t xml:space="preserve">Mostrarte un mapeo detallado de todos los compromisos financieros (préstamos y crédito) vital para la identificación de oportunidades de mejora y alternativas existentes al endeudamiento actual.  </t>
    </r>
  </si>
  <si>
    <t>Totales en quetzales</t>
  </si>
  <si>
    <t>Al restarle los  Pasivos a los Activos, el resultado es el Patrimonio de una persona.</t>
  </si>
  <si>
    <t>Estimación de Patrimonio en Quetzales</t>
  </si>
  <si>
    <t>Ahorros acumulados en Quetzales</t>
  </si>
  <si>
    <r>
      <rPr>
        <b/>
        <sz val="10"/>
        <rFont val="Arial"/>
        <family val="2"/>
      </rPr>
      <t>Instrucciones:</t>
    </r>
    <r>
      <rPr>
        <sz val="9"/>
        <rFont val="Arial"/>
        <family val="2"/>
      </rPr>
      <t xml:space="preserve">
Incluí los montos que estimas corresponden en cada línea. Al terminar de incluir tus datos puedes ver los resultados en la hoja "Resultados".
Ingresa información sólo en las casillas  de fondo blanco. Las casillas grises contienen fórmulas.</t>
    </r>
  </si>
  <si>
    <t>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t>
  </si>
  <si>
    <t xml:space="preserve">Verifica en tus cuentas de Banco este dinero efectivamente se visualiza.  
Con un excedente presupuestario puedes considerar al menos 2 oportunidades: 
1-Asignar los fondos a un rubro de Ahorro para Imprevistos, o de Ahorro para atender periodos de Desempleo, o bien para fortalecer el financiamiento de algún proyecto específico. Asegúrate de registrar lo que corrobores como ahorro (excedente) en tu detalle de ahorros para que sea visible. 
2-Aplicar este excedente en abono extraordinario a alguna cuenta de crédito que te permita ahorrar en intereses, salir en menos tiempo de la deuda, o disminuir la cuota siguiente.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</si>
</sst>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quot;₡&quot;#,##0_);\(&quot;₡&quot;#,##0\)"/>
    <numFmt numFmtId="166" formatCode="_(&quot;₡&quot;* #,##0.00_);_(&quot;₡&quot;* \(#,##0.00\);_(&quot;₡&quot;* &quot;-&quot;??_);_(@_)"/>
    <numFmt numFmtId="167" formatCode="&quot;₡&quot;#,##0.00;[Red]&quot;₡&quot;#,##0.00"/>
    <numFmt numFmtId="168" formatCode="_(&quot;₡&quot;* #,##0_);_(&quot;₡&quot;* \(#,##0\);_(&quot;₡&quot;* &quot;-&quot;??_);_(@_)"/>
    <numFmt numFmtId="169" formatCode="[$¢-140A]\ #,##0;[Red]\-[$¢-140A]\ #,##0"/>
    <numFmt numFmtId="170" formatCode="_(* #,##0_);_(* \(#,##0\);_(* &quot;-&quot;??_);_(@_)"/>
    <numFmt numFmtId="171" formatCode="&quot;₡&quot;#,##0.00"/>
    <numFmt numFmtId="172" formatCode="&quot;₡&quot;#,##0"/>
    <numFmt numFmtId="173" formatCode="0.0%"/>
    <numFmt numFmtId="174" formatCode="_-[$Q-100A]* #,##0.00_-;\-[$Q-100A]* #,##0.00_-;_-[$Q-100A]* &quot;-&quot;??_-;_-@_-"/>
  </numFmts>
  <fonts count="61" x14ac:knownFonts="1">
    <font>
      <sz val="11"/>
      <color theme="1"/>
      <name val="Calibri"/>
      <family val="2"/>
      <scheme val="minor"/>
    </font>
    <font>
      <sz val="11"/>
      <color theme="1"/>
      <name val="Calibri"/>
      <family val="2"/>
      <scheme val="minor"/>
    </font>
    <font>
      <sz val="16"/>
      <color theme="0"/>
      <name val="David"/>
      <family val="2"/>
      <charset val="177"/>
    </font>
    <font>
      <b/>
      <sz val="10"/>
      <name val="Arial"/>
      <family val="2"/>
    </font>
    <font>
      <u/>
      <sz val="10"/>
      <color theme="10"/>
      <name val="Arial"/>
      <family val="2"/>
    </font>
    <font>
      <u/>
      <sz val="10"/>
      <color rgb="FFC00000"/>
      <name val="Arial"/>
      <family val="2"/>
    </font>
    <font>
      <sz val="10"/>
      <color rgb="FFC00000"/>
      <name val="Arial"/>
      <family val="2"/>
    </font>
    <font>
      <b/>
      <sz val="9"/>
      <color theme="0"/>
      <name val="Arial"/>
      <family val="2"/>
    </font>
    <font>
      <sz val="9"/>
      <color theme="0"/>
      <name val="Arial"/>
      <family val="2"/>
    </font>
    <font>
      <sz val="9"/>
      <name val="Arial"/>
      <family val="2"/>
    </font>
    <font>
      <sz val="8"/>
      <name val="Arial"/>
      <family val="2"/>
    </font>
    <font>
      <b/>
      <sz val="8"/>
      <name val="Arial"/>
      <family val="2"/>
    </font>
    <font>
      <sz val="10"/>
      <color theme="0"/>
      <name val="Arial"/>
      <family val="2"/>
    </font>
    <font>
      <b/>
      <sz val="9"/>
      <name val="Arial"/>
      <family val="2"/>
    </font>
    <font>
      <b/>
      <sz val="8"/>
      <color theme="0"/>
      <name val="Arial"/>
      <family val="2"/>
    </font>
    <font>
      <b/>
      <sz val="9"/>
      <color indexed="81"/>
      <name val="Tahoma"/>
      <family val="2"/>
    </font>
    <font>
      <sz val="9"/>
      <color indexed="81"/>
      <name val="Tahoma"/>
      <family val="2"/>
    </font>
    <font>
      <sz val="8"/>
      <color theme="0"/>
      <name val="Arial"/>
      <family val="2"/>
    </font>
    <font>
      <sz val="9"/>
      <color theme="1"/>
      <name val="Calibri"/>
      <family val="2"/>
      <scheme val="minor"/>
    </font>
    <font>
      <sz val="10"/>
      <color theme="1"/>
      <name val="Calibri"/>
      <family val="2"/>
      <scheme val="minor"/>
    </font>
    <font>
      <sz val="10"/>
      <name val="Arial"/>
      <family val="2"/>
    </font>
    <font>
      <sz val="11"/>
      <name val="Arial"/>
      <family val="2"/>
    </font>
    <font>
      <b/>
      <sz val="10"/>
      <color theme="0"/>
      <name val="Arial"/>
      <family val="2"/>
    </font>
    <font>
      <sz val="12"/>
      <color theme="1"/>
      <name val="Calibri"/>
      <family val="2"/>
      <scheme val="minor"/>
    </font>
    <font>
      <b/>
      <sz val="9"/>
      <color theme="1"/>
      <name val="Arial"/>
      <family val="2"/>
    </font>
    <font>
      <b/>
      <sz val="9"/>
      <color theme="3" tint="-0.249977111117893"/>
      <name val="Arial"/>
      <family val="2"/>
    </font>
    <font>
      <sz val="9"/>
      <color theme="3" tint="-0.249977111117893"/>
      <name val="Arial"/>
      <family val="2"/>
    </font>
    <font>
      <b/>
      <sz val="11"/>
      <name val="Arial"/>
      <family val="2"/>
    </font>
    <font>
      <b/>
      <sz val="14"/>
      <color theme="1"/>
      <name val="Arial"/>
      <family val="2"/>
    </font>
    <font>
      <sz val="8"/>
      <color rgb="FF000000"/>
      <name val="Arial"/>
      <family val="2"/>
    </font>
    <font>
      <sz val="9"/>
      <color rgb="FF000000"/>
      <name val="Calibri"/>
      <family val="2"/>
    </font>
    <font>
      <b/>
      <u/>
      <sz val="12"/>
      <color theme="0"/>
      <name val="Arial"/>
      <family val="2"/>
    </font>
    <font>
      <b/>
      <sz val="11"/>
      <color theme="1"/>
      <name val="Arial"/>
      <family val="2"/>
    </font>
    <font>
      <b/>
      <sz val="11"/>
      <color theme="0" tint="-4.9989318521683403E-2"/>
      <name val="Arial"/>
      <family val="2"/>
    </font>
    <font>
      <b/>
      <sz val="12"/>
      <color theme="0"/>
      <name val="Arial"/>
      <family val="2"/>
    </font>
    <font>
      <b/>
      <sz val="12"/>
      <color rgb="FFFFC000"/>
      <name val="Arial"/>
      <family val="2"/>
    </font>
    <font>
      <u/>
      <sz val="10"/>
      <color theme="0"/>
      <name val="Arial"/>
      <family val="2"/>
    </font>
    <font>
      <sz val="9"/>
      <name val="Calibri"/>
      <family val="2"/>
      <scheme val="minor"/>
    </font>
    <font>
      <sz val="11"/>
      <color theme="0"/>
      <name val="Calibri"/>
      <family val="2"/>
      <scheme val="minor"/>
    </font>
    <font>
      <sz val="8"/>
      <color theme="1"/>
      <name val="Calibri"/>
      <family val="2"/>
      <scheme val="minor"/>
    </font>
    <font>
      <sz val="9"/>
      <color theme="1"/>
      <name val="Arial"/>
      <family val="2"/>
    </font>
    <font>
      <b/>
      <sz val="10"/>
      <color theme="1"/>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b/>
      <sz val="10"/>
      <color theme="1"/>
      <name val="Arial"/>
      <family val="2"/>
    </font>
    <font>
      <sz val="10"/>
      <color theme="1"/>
      <name val="Arial"/>
      <family val="2"/>
    </font>
    <font>
      <sz val="12"/>
      <color theme="0"/>
      <name val="Calibri"/>
      <family val="2"/>
      <scheme val="minor"/>
    </font>
    <font>
      <b/>
      <u/>
      <sz val="10"/>
      <color theme="0"/>
      <name val="Arial"/>
      <family val="2"/>
    </font>
    <font>
      <sz val="12"/>
      <color theme="0" tint="-4.9989318521683403E-2"/>
      <name val="Calibri"/>
      <family val="2"/>
      <scheme val="minor"/>
    </font>
    <font>
      <sz val="18"/>
      <color theme="3"/>
      <name val="Calibri Light"/>
      <family val="2"/>
      <scheme val="major"/>
    </font>
    <font>
      <b/>
      <sz val="12"/>
      <color theme="0"/>
      <name val="Calibri"/>
      <family val="2"/>
      <scheme val="minor"/>
    </font>
    <font>
      <b/>
      <sz val="11"/>
      <color theme="0"/>
      <name val="Arial"/>
      <family val="2"/>
    </font>
    <font>
      <sz val="9"/>
      <color theme="0"/>
      <name val="Calibri"/>
      <family val="2"/>
      <scheme val="minor"/>
    </font>
    <font>
      <sz val="14"/>
      <color theme="1"/>
      <name val="Calibri"/>
      <family val="2"/>
      <scheme val="minor"/>
    </font>
    <font>
      <b/>
      <sz val="14"/>
      <color rgb="FFFFC000"/>
      <name val="Arial"/>
      <family val="2"/>
    </font>
    <font>
      <sz val="8"/>
      <color theme="1"/>
      <name val="Arial"/>
      <family val="2"/>
    </font>
    <font>
      <b/>
      <sz val="8"/>
      <color theme="2"/>
      <name val="Arial"/>
      <family val="2"/>
    </font>
    <font>
      <sz val="8"/>
      <color theme="2"/>
      <name val="Arial"/>
      <family val="2"/>
    </font>
    <font>
      <sz val="9"/>
      <color theme="2"/>
      <name val="Arial"/>
      <family val="2"/>
    </font>
    <font>
      <sz val="10"/>
      <color theme="1"/>
      <name val="Calibri"/>
      <family val="2"/>
    </font>
  </fonts>
  <fills count="18">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indexed="27"/>
      </patternFill>
    </fill>
    <fill>
      <patternFill patternType="solid">
        <fgColor theme="0" tint="-0.499984740745262"/>
        <bgColor indexed="27"/>
      </patternFill>
    </fill>
    <fill>
      <patternFill patternType="solid">
        <fgColor rgb="FFC00000"/>
        <bgColor indexed="27"/>
      </patternFill>
    </fill>
    <fill>
      <patternFill patternType="solid">
        <fgColor theme="0" tint="-0.34998626667073579"/>
        <bgColor indexed="64"/>
      </patternFill>
    </fill>
    <fill>
      <patternFill patternType="solid">
        <fgColor theme="0" tint="-0.14999847407452621"/>
        <bgColor indexed="27"/>
      </patternFill>
    </fill>
    <fill>
      <patternFill patternType="solid">
        <fgColor theme="4" tint="-0.249977111117893"/>
        <bgColor indexed="64"/>
      </patternFill>
    </fill>
    <fill>
      <patternFill patternType="solid">
        <fgColor theme="1" tint="0.34998626667073579"/>
        <bgColor indexed="64"/>
      </patternFill>
    </fill>
    <fill>
      <patternFill patternType="solid">
        <fgColor rgb="FFE5022B"/>
        <bgColor indexed="64"/>
      </patternFill>
    </fill>
    <fill>
      <patternFill patternType="solid">
        <fgColor theme="1" tint="0.34998626667073579"/>
        <bgColor indexed="27"/>
      </patternFill>
    </fill>
    <fill>
      <patternFill patternType="solid">
        <fgColor theme="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thin">
        <color indexed="64"/>
      </top>
      <bottom/>
      <diagonal/>
    </border>
    <border>
      <left/>
      <right style="hair">
        <color indexed="8"/>
      </right>
      <top style="thin">
        <color indexed="64"/>
      </top>
      <bottom style="hair">
        <color indexed="8"/>
      </bottom>
      <diagonal/>
    </border>
    <border>
      <left style="thin">
        <color indexed="64"/>
      </left>
      <right style="thin">
        <color indexed="64"/>
      </right>
      <top/>
      <bottom/>
      <diagonal/>
    </border>
    <border>
      <left/>
      <right style="hair">
        <color indexed="8"/>
      </right>
      <top style="hair">
        <color indexed="8"/>
      </top>
      <bottom style="hair">
        <color indexed="8"/>
      </bottom>
      <diagonal/>
    </border>
    <border>
      <left style="thin">
        <color indexed="64"/>
      </left>
      <right style="thin">
        <color indexed="64"/>
      </right>
      <top/>
      <bottom style="thin">
        <color indexed="64"/>
      </bottom>
      <diagonal/>
    </border>
    <border>
      <left/>
      <right style="hair">
        <color indexed="8"/>
      </right>
      <top style="hair">
        <color indexed="8"/>
      </top>
      <bottom style="thin">
        <color indexed="64"/>
      </bottom>
      <diagonal/>
    </border>
    <border>
      <left style="thin">
        <color indexed="64"/>
      </left>
      <right/>
      <top style="thin">
        <color indexed="64"/>
      </top>
      <bottom style="hair">
        <color indexed="8"/>
      </bottom>
      <diagonal/>
    </border>
    <border>
      <left style="thin">
        <color indexed="64"/>
      </left>
      <right/>
      <top style="hair">
        <color indexed="8"/>
      </top>
      <bottom/>
      <diagonal/>
    </border>
    <border>
      <left/>
      <right style="hair">
        <color indexed="8"/>
      </right>
      <top style="hair">
        <color indexed="8"/>
      </top>
      <bottom/>
      <diagonal/>
    </border>
    <border>
      <left/>
      <right style="hair">
        <color indexed="8"/>
      </right>
      <top/>
      <bottom/>
      <diagonal/>
    </border>
    <border>
      <left/>
      <right style="hair">
        <color indexed="8"/>
      </right>
      <top/>
      <bottom style="thin">
        <color indexed="64"/>
      </bottom>
      <diagonal/>
    </border>
    <border>
      <left style="hair">
        <color indexed="8"/>
      </left>
      <right/>
      <top style="hair">
        <color indexed="8"/>
      </top>
      <bottom style="thin">
        <color indexed="64"/>
      </bottom>
      <diagonal/>
    </border>
    <border>
      <left style="hair">
        <color indexed="8"/>
      </left>
      <right/>
      <top style="thin">
        <color indexed="64"/>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thin">
        <color indexed="64"/>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rgb="FFE5022B"/>
      </left>
      <right/>
      <top/>
      <bottom/>
      <diagonal/>
    </border>
    <border>
      <left/>
      <right style="thin">
        <color rgb="FFE5022B"/>
      </right>
      <top/>
      <bottom/>
      <diagonal/>
    </border>
    <border>
      <left style="thin">
        <color rgb="FFE5022B"/>
      </left>
      <right/>
      <top style="thin">
        <color rgb="FFE5022B"/>
      </top>
      <bottom/>
      <diagonal/>
    </border>
    <border>
      <left/>
      <right/>
      <top style="thin">
        <color rgb="FFE5022B"/>
      </top>
      <bottom/>
      <diagonal/>
    </border>
    <border>
      <left/>
      <right style="thin">
        <color rgb="FFE5022B"/>
      </right>
      <top style="thin">
        <color rgb="FFE5022B"/>
      </top>
      <bottom/>
      <diagonal/>
    </border>
    <border>
      <left style="thin">
        <color rgb="FFE5022B"/>
      </left>
      <right/>
      <top/>
      <bottom style="thin">
        <color rgb="FFE5022B"/>
      </bottom>
      <diagonal/>
    </border>
    <border>
      <left/>
      <right/>
      <top/>
      <bottom style="thin">
        <color rgb="FFE5022B"/>
      </bottom>
      <diagonal/>
    </border>
    <border>
      <left/>
      <right style="thin">
        <color rgb="FFE5022B"/>
      </right>
      <top/>
      <bottom style="thin">
        <color rgb="FFE5022B"/>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style="hair">
        <color indexed="8"/>
      </left>
      <right/>
      <top/>
      <bottom/>
      <diagonal/>
    </border>
    <border>
      <left style="hair">
        <color indexed="8"/>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20" fillId="0" borderId="0"/>
    <xf numFmtId="166" fontId="20" fillId="0" borderId="0" applyFill="0" applyBorder="0" applyAlignment="0" applyProtection="0"/>
    <xf numFmtId="9" fontId="20" fillId="0" borderId="0" applyFill="0" applyBorder="0" applyAlignment="0" applyProtection="0"/>
    <xf numFmtId="0" fontId="50" fillId="0" borderId="0" applyNumberFormat="0" applyFill="0" applyBorder="0" applyAlignment="0" applyProtection="0"/>
  </cellStyleXfs>
  <cellXfs count="461">
    <xf numFmtId="0" fontId="0" fillId="0" borderId="0" xfId="0"/>
    <xf numFmtId="0" fontId="9" fillId="0" borderId="0" xfId="0" applyFont="1" applyBorder="1" applyProtection="1">
      <protection locked="0"/>
    </xf>
    <xf numFmtId="0" fontId="9" fillId="0" borderId="0" xfId="0" applyFont="1" applyProtection="1">
      <protection locked="0"/>
    </xf>
    <xf numFmtId="0" fontId="10" fillId="0" borderId="0" xfId="0" applyFont="1" applyProtection="1">
      <protection locked="0"/>
    </xf>
    <xf numFmtId="0" fontId="9" fillId="0" borderId="0" xfId="0" applyFont="1" applyBorder="1" applyAlignment="1" applyProtection="1">
      <alignment vertical="top"/>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vertical="top" wrapText="1"/>
      <protection locked="0"/>
    </xf>
    <xf numFmtId="0" fontId="9" fillId="0" borderId="0" xfId="0" applyFont="1" applyAlignment="1" applyProtection="1">
      <alignment vertical="top"/>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horizontal="center" vertical="top" wrapText="1"/>
      <protection locked="0"/>
    </xf>
    <xf numFmtId="0" fontId="10"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164" fontId="1" fillId="0" borderId="0" xfId="1" applyAlignment="1" applyProtection="1">
      <alignment vertical="top"/>
      <protection locked="0"/>
    </xf>
    <xf numFmtId="0" fontId="10" fillId="0" borderId="0" xfId="0" applyFont="1" applyAlignment="1" applyProtection="1">
      <alignment vertical="center"/>
      <protection locked="0"/>
    </xf>
    <xf numFmtId="0" fontId="11"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164" fontId="10" fillId="0" borderId="0" xfId="1" applyFont="1" applyProtection="1">
      <protection locked="0"/>
    </xf>
    <xf numFmtId="164" fontId="9" fillId="0" borderId="0" xfId="1" applyFont="1" applyProtection="1">
      <protection locked="0"/>
    </xf>
    <xf numFmtId="9" fontId="28" fillId="3" borderId="0" xfId="3" applyFont="1" applyFill="1" applyBorder="1" applyAlignment="1" applyProtection="1">
      <alignment horizontal="center" vertical="center"/>
      <protection locked="0"/>
    </xf>
    <xf numFmtId="0" fontId="13" fillId="0" borderId="0" xfId="0" applyFont="1" applyAlignment="1" applyProtection="1">
      <alignment wrapText="1"/>
      <protection locked="0"/>
    </xf>
    <xf numFmtId="0" fontId="22" fillId="2" borderId="12" xfId="0" applyFont="1" applyFill="1" applyBorder="1" applyAlignment="1" applyProtection="1">
      <alignment horizontal="center" vertical="center"/>
      <protection locked="0"/>
    </xf>
    <xf numFmtId="0" fontId="29" fillId="0" borderId="0" xfId="0" applyFont="1" applyAlignment="1" applyProtection="1">
      <alignment vertical="top" wrapText="1"/>
      <protection locked="0"/>
    </xf>
    <xf numFmtId="0" fontId="26" fillId="0" borderId="0" xfId="0" applyFont="1" applyBorder="1" applyAlignment="1" applyProtection="1">
      <alignment horizontal="left" vertical="top" wrapText="1"/>
      <protection locked="0"/>
    </xf>
    <xf numFmtId="0" fontId="13" fillId="3" borderId="0" xfId="0" applyFont="1" applyFill="1" applyAlignment="1" applyProtection="1">
      <alignment wrapText="1"/>
      <protection locked="0"/>
    </xf>
    <xf numFmtId="0" fontId="9" fillId="3" borderId="0" xfId="0" applyFont="1" applyFill="1" applyProtection="1">
      <protection locked="0"/>
    </xf>
    <xf numFmtId="0" fontId="22" fillId="3" borderId="0" xfId="0" applyFont="1" applyFill="1" applyBorder="1" applyAlignment="1" applyProtection="1">
      <protection locked="0"/>
    </xf>
    <xf numFmtId="169" fontId="22" fillId="3" borderId="0" xfId="0" applyNumberFormat="1" applyFont="1" applyFill="1" applyBorder="1" applyProtection="1">
      <protection locked="0"/>
    </xf>
    <xf numFmtId="0" fontId="13" fillId="0" borderId="0" xfId="0" applyFont="1" applyProtection="1">
      <protection locked="0"/>
    </xf>
    <xf numFmtId="0" fontId="34" fillId="6" borderId="0" xfId="0" applyFont="1" applyFill="1" applyAlignment="1" applyProtection="1">
      <alignment vertical="center"/>
      <protection locked="0"/>
    </xf>
    <xf numFmtId="0" fontId="23" fillId="6" borderId="0" xfId="0" applyFont="1" applyFill="1" applyProtection="1">
      <protection locked="0"/>
    </xf>
    <xf numFmtId="0" fontId="37" fillId="3" borderId="0" xfId="0" applyFont="1" applyFill="1" applyBorder="1"/>
    <xf numFmtId="0" fontId="9" fillId="3" borderId="0" xfId="0" applyFont="1" applyFill="1" applyBorder="1" applyAlignment="1">
      <alignment horizontal="left" vertical="center"/>
    </xf>
    <xf numFmtId="0" fontId="9" fillId="3" borderId="0" xfId="0" applyFont="1" applyFill="1" applyBorder="1" applyAlignment="1">
      <alignment horizontal="left" vertical="top"/>
    </xf>
    <xf numFmtId="0" fontId="9" fillId="3" borderId="0" xfId="0" applyFont="1" applyFill="1" applyBorder="1"/>
    <xf numFmtId="170" fontId="9" fillId="3" borderId="0" xfId="1" applyNumberFormat="1" applyFont="1" applyFill="1" applyBorder="1" applyAlignment="1">
      <alignment horizontal="center"/>
    </xf>
    <xf numFmtId="164" fontId="37" fillId="3" borderId="0" xfId="1" applyFont="1" applyFill="1" applyBorder="1"/>
    <xf numFmtId="9" fontId="37" fillId="3" borderId="0" xfId="0" applyNumberFormat="1" applyFont="1" applyFill="1" applyBorder="1"/>
    <xf numFmtId="0" fontId="13" fillId="0" borderId="0" xfId="0" applyFont="1" applyBorder="1" applyAlignment="1" applyProtection="1">
      <protection locked="0"/>
    </xf>
    <xf numFmtId="0" fontId="9" fillId="0" borderId="0" xfId="0" applyFont="1" applyBorder="1" applyAlignment="1" applyProtection="1">
      <protection locked="0"/>
    </xf>
    <xf numFmtId="0" fontId="20" fillId="0" borderId="0" xfId="0" applyFont="1" applyBorder="1" applyAlignment="1" applyProtection="1">
      <protection locked="0"/>
    </xf>
    <xf numFmtId="0" fontId="10" fillId="0" borderId="0" xfId="0" applyFont="1" applyBorder="1" applyAlignment="1" applyProtection="1">
      <protection locked="0"/>
    </xf>
    <xf numFmtId="0" fontId="19" fillId="0" borderId="0" xfId="0" applyFont="1" applyAlignment="1" applyProtection="1">
      <protection locked="0"/>
    </xf>
    <xf numFmtId="0" fontId="0" fillId="0" borderId="0" xfId="0" applyFont="1" applyAlignment="1" applyProtection="1">
      <protection locked="0"/>
    </xf>
    <xf numFmtId="0" fontId="20" fillId="0" borderId="0" xfId="0" applyFont="1" applyAlignment="1" applyProtection="1">
      <protection locked="0"/>
    </xf>
    <xf numFmtId="0" fontId="9" fillId="0" borderId="0" xfId="0" applyFont="1" applyAlignment="1" applyProtection="1">
      <protection locked="0"/>
    </xf>
    <xf numFmtId="0" fontId="20" fillId="0" borderId="0" xfId="0" applyFont="1" applyFill="1" applyBorder="1" applyAlignment="1" applyProtection="1">
      <alignment vertical="center" wrapText="1"/>
      <protection locked="0"/>
    </xf>
    <xf numFmtId="169" fontId="24" fillId="0" borderId="0" xfId="3" applyNumberFormat="1" applyFont="1" applyFill="1" applyBorder="1" applyAlignment="1" applyProtection="1">
      <alignment vertical="center"/>
      <protection locked="0"/>
    </xf>
    <xf numFmtId="0" fontId="10" fillId="0" borderId="0" xfId="0" applyFont="1" applyAlignment="1" applyProtection="1">
      <protection locked="0"/>
    </xf>
    <xf numFmtId="0" fontId="11" fillId="0" borderId="0" xfId="0" applyFont="1" applyAlignment="1" applyProtection="1">
      <protection locked="0"/>
    </xf>
    <xf numFmtId="0" fontId="0" fillId="0" borderId="0" xfId="0" applyAlignment="1" applyProtection="1">
      <protection locked="0"/>
    </xf>
    <xf numFmtId="0" fontId="10" fillId="0" borderId="0" xfId="0" applyFont="1" applyAlignment="1" applyProtection="1">
      <alignment horizontal="center" vertical="center"/>
      <protection locked="0"/>
    </xf>
    <xf numFmtId="9" fontId="23" fillId="6" borderId="0" xfId="0" applyNumberFormat="1" applyFont="1" applyFill="1" applyProtection="1">
      <protection locked="0"/>
    </xf>
    <xf numFmtId="0" fontId="20" fillId="6" borderId="17" xfId="5" applyFont="1" applyFill="1" applyBorder="1" applyAlignment="1" applyProtection="1">
      <alignment vertical="top"/>
    </xf>
    <xf numFmtId="171" fontId="20" fillId="0" borderId="0" xfId="2" applyNumberFormat="1" applyFont="1" applyBorder="1" applyAlignment="1" applyProtection="1">
      <alignment horizontal="center" vertical="top"/>
      <protection locked="0"/>
    </xf>
    <xf numFmtId="171" fontId="3" fillId="0" borderId="0" xfId="2" applyNumberFormat="1" applyFont="1" applyBorder="1" applyAlignment="1" applyProtection="1">
      <alignment horizontal="center" vertical="top"/>
      <protection locked="0"/>
    </xf>
    <xf numFmtId="172" fontId="20" fillId="0" borderId="0" xfId="2" applyNumberFormat="1" applyFont="1" applyBorder="1" applyAlignment="1" applyProtection="1">
      <alignment horizontal="right" vertical="top"/>
      <protection locked="0"/>
    </xf>
    <xf numFmtId="172" fontId="3" fillId="0" borderId="0" xfId="2" applyNumberFormat="1" applyFont="1" applyBorder="1" applyAlignment="1" applyProtection="1">
      <alignment horizontal="right" vertical="top"/>
      <protection locked="0"/>
    </xf>
    <xf numFmtId="170" fontId="10" fillId="0" borderId="0" xfId="0" applyNumberFormat="1" applyFont="1" applyAlignment="1" applyProtection="1">
      <protection locked="0"/>
    </xf>
    <xf numFmtId="172" fontId="20" fillId="0" borderId="0" xfId="2" applyNumberFormat="1" applyFont="1" applyBorder="1" applyAlignment="1" applyProtection="1">
      <alignment horizontal="center" vertical="top"/>
      <protection locked="0"/>
    </xf>
    <xf numFmtId="172" fontId="3" fillId="0" borderId="0" xfId="2" applyNumberFormat="1" applyFont="1" applyBorder="1" applyAlignment="1" applyProtection="1">
      <alignment horizontal="center" vertical="top"/>
      <protection locked="0"/>
    </xf>
    <xf numFmtId="170" fontId="9" fillId="3" borderId="12" xfId="1" applyNumberFormat="1" applyFont="1" applyFill="1" applyBorder="1" applyAlignment="1" applyProtection="1">
      <protection locked="0"/>
    </xf>
    <xf numFmtId="170" fontId="10" fillId="6" borderId="12" xfId="1" applyNumberFormat="1" applyFont="1" applyFill="1" applyBorder="1" applyAlignment="1" applyProtection="1"/>
    <xf numFmtId="170" fontId="10" fillId="3" borderId="12" xfId="1" applyNumberFormat="1" applyFont="1" applyFill="1" applyBorder="1" applyAlignment="1" applyProtection="1">
      <protection locked="0"/>
    </xf>
    <xf numFmtId="170" fontId="21" fillId="3" borderId="17" xfId="1" applyNumberFormat="1" applyFont="1" applyFill="1" applyBorder="1" applyAlignment="1" applyProtection="1">
      <alignment vertical="top"/>
    </xf>
    <xf numFmtId="0" fontId="47" fillId="6" borderId="0" xfId="0" applyFont="1" applyFill="1" applyProtection="1">
      <protection locked="0"/>
    </xf>
    <xf numFmtId="164" fontId="47" fillId="6" borderId="0" xfId="1" applyFont="1" applyFill="1" applyProtection="1">
      <protection locked="0"/>
    </xf>
    <xf numFmtId="0" fontId="9" fillId="15" borderId="0" xfId="0" applyFont="1" applyFill="1" applyAlignment="1" applyProtection="1">
      <alignment vertical="center"/>
      <protection locked="0"/>
    </xf>
    <xf numFmtId="0" fontId="7" fillId="15" borderId="0" xfId="0" applyFont="1" applyFill="1" applyBorder="1" applyAlignment="1" applyProtection="1">
      <alignment vertical="center"/>
      <protection locked="0"/>
    </xf>
    <xf numFmtId="0" fontId="9" fillId="15" borderId="0" xfId="0" applyFont="1" applyFill="1" applyAlignment="1" applyProtection="1">
      <alignment vertical="top"/>
      <protection locked="0"/>
    </xf>
    <xf numFmtId="0" fontId="7" fillId="15" borderId="7" xfId="0" applyFont="1" applyFill="1" applyBorder="1" applyAlignment="1" applyProtection="1">
      <alignment vertical="center"/>
      <protection locked="0"/>
    </xf>
    <xf numFmtId="0" fontId="9" fillId="15" borderId="7" xfId="0" applyFont="1" applyFill="1" applyBorder="1" applyAlignment="1" applyProtection="1">
      <alignment vertical="center"/>
      <protection locked="0"/>
    </xf>
    <xf numFmtId="0" fontId="23" fillId="15" borderId="0" xfId="0" applyFont="1" applyFill="1" applyProtection="1">
      <protection locked="0"/>
    </xf>
    <xf numFmtId="164" fontId="10" fillId="0" borderId="0" xfId="1" applyFont="1" applyAlignment="1" applyProtection="1">
      <protection locked="0"/>
    </xf>
    <xf numFmtId="170" fontId="9" fillId="0" borderId="0" xfId="0" applyNumberFormat="1" applyFont="1" applyAlignment="1" applyProtection="1">
      <protection locked="0"/>
    </xf>
    <xf numFmtId="0" fontId="0" fillId="0" borderId="0" xfId="0" applyProtection="1"/>
    <xf numFmtId="0" fontId="0" fillId="3" borderId="0" xfId="0" applyFill="1" applyProtection="1"/>
    <xf numFmtId="0" fontId="2" fillId="3"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0" fillId="0" borderId="0" xfId="0" applyFill="1" applyProtection="1"/>
    <xf numFmtId="0" fontId="5" fillId="2" borderId="0" xfId="4" quotePrefix="1" applyFont="1" applyFill="1" applyAlignment="1" applyProtection="1">
      <alignment vertical="center"/>
    </xf>
    <xf numFmtId="0" fontId="0" fillId="3" borderId="0" xfId="0" applyFill="1" applyAlignment="1" applyProtection="1">
      <alignment vertical="center"/>
    </xf>
    <xf numFmtId="0" fontId="4" fillId="0" borderId="0" xfId="4" applyProtection="1"/>
    <xf numFmtId="0" fontId="2" fillId="3" borderId="0" xfId="0" applyFont="1" applyFill="1" applyBorder="1" applyAlignment="1" applyProtection="1">
      <alignment horizontal="center" vertical="center" wrapText="1"/>
    </xf>
    <xf numFmtId="0" fontId="5" fillId="2" borderId="0" xfId="4" applyFont="1" applyFill="1" applyAlignment="1" applyProtection="1">
      <alignment vertical="center"/>
    </xf>
    <xf numFmtId="0" fontId="20" fillId="3" borderId="0" xfId="4" applyFont="1" applyFill="1" applyAlignment="1" applyProtection="1">
      <alignment horizontal="left" vertical="center"/>
    </xf>
    <xf numFmtId="0" fontId="6" fillId="0" borderId="0" xfId="0" applyFont="1" applyFill="1" applyAlignment="1" applyProtection="1">
      <alignment vertical="center"/>
    </xf>
    <xf numFmtId="0" fontId="0" fillId="0" borderId="0" xfId="0" applyFill="1" applyAlignment="1" applyProtection="1">
      <alignment vertical="center"/>
    </xf>
    <xf numFmtId="0" fontId="4" fillId="0" borderId="0" xfId="4" applyFill="1" applyProtection="1"/>
    <xf numFmtId="0" fontId="38" fillId="15" borderId="25"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2" xfId="0" applyFont="1" applyBorder="1" applyAlignment="1" applyProtection="1">
      <alignment horizontal="right"/>
      <protection locked="0"/>
    </xf>
    <xf numFmtId="0" fontId="19" fillId="0" borderId="9" xfId="0" applyFont="1" applyBorder="1" applyAlignment="1" applyProtection="1">
      <alignment horizontal="right"/>
      <protection locked="0"/>
    </xf>
    <xf numFmtId="0" fontId="19" fillId="0" borderId="11" xfId="0" applyFont="1" applyBorder="1" applyAlignment="1" applyProtection="1">
      <alignment horizontal="right"/>
      <protection locked="0"/>
    </xf>
    <xf numFmtId="0" fontId="0" fillId="14" borderId="10" xfId="0" applyFill="1" applyBorder="1" applyProtection="1">
      <protection locked="0"/>
    </xf>
    <xf numFmtId="170" fontId="12" fillId="16" borderId="9" xfId="1" applyNumberFormat="1" applyFont="1" applyFill="1" applyBorder="1" applyAlignment="1" applyProtection="1">
      <alignment vertical="center"/>
      <protection locked="0"/>
    </xf>
    <xf numFmtId="170" fontId="12" fillId="16" borderId="11" xfId="1" applyNumberFormat="1" applyFont="1" applyFill="1" applyBorder="1" applyAlignment="1" applyProtection="1">
      <alignment vertical="center"/>
      <protection locked="0"/>
    </xf>
    <xf numFmtId="0" fontId="10" fillId="0" borderId="0" xfId="0" applyFont="1" applyAlignment="1" applyProtection="1"/>
    <xf numFmtId="0" fontId="10" fillId="0" borderId="12" xfId="0" applyFont="1" applyBorder="1" applyAlignment="1" applyProtection="1">
      <protection locked="0"/>
    </xf>
    <xf numFmtId="165" fontId="19" fillId="12" borderId="12" xfId="1" applyNumberFormat="1" applyFont="1" applyFill="1" applyBorder="1" applyAlignment="1" applyProtection="1">
      <alignment horizontal="right" vertical="center"/>
      <protection hidden="1"/>
    </xf>
    <xf numFmtId="9" fontId="18" fillId="12" borderId="18" xfId="3" applyFont="1" applyFill="1" applyBorder="1" applyAlignment="1" applyProtection="1">
      <alignment horizontal="center" vertical="center"/>
      <protection hidden="1"/>
    </xf>
    <xf numFmtId="3" fontId="53" fillId="14" borderId="15" xfId="5" applyNumberFormat="1" applyFont="1" applyFill="1" applyBorder="1" applyAlignment="1" applyProtection="1">
      <alignment horizontal="center" vertical="center"/>
      <protection hidden="1"/>
    </xf>
    <xf numFmtId="0" fontId="34" fillId="10" borderId="27" xfId="5" applyFont="1" applyFill="1" applyBorder="1" applyAlignment="1" applyProtection="1">
      <alignment vertical="center"/>
      <protection locked="0"/>
    </xf>
    <xf numFmtId="0" fontId="34" fillId="10" borderId="13" xfId="5" applyFont="1" applyFill="1" applyBorder="1" applyAlignment="1" applyProtection="1">
      <alignment vertical="center"/>
      <protection locked="0"/>
    </xf>
    <xf numFmtId="0" fontId="34" fillId="10" borderId="14" xfId="5" applyFont="1" applyFill="1" applyBorder="1" applyAlignment="1" applyProtection="1">
      <alignment vertical="center"/>
      <protection locked="0"/>
    </xf>
    <xf numFmtId="0" fontId="33" fillId="9" borderId="28" xfId="5" applyFont="1" applyFill="1" applyBorder="1" applyAlignment="1" applyProtection="1">
      <alignment vertical="center"/>
      <protection locked="0"/>
    </xf>
    <xf numFmtId="0" fontId="33" fillId="9" borderId="29" xfId="5" applyFont="1" applyFill="1" applyBorder="1" applyAlignment="1" applyProtection="1">
      <alignment vertical="center"/>
      <protection locked="0"/>
    </xf>
    <xf numFmtId="0" fontId="33" fillId="9" borderId="17" xfId="5" applyFont="1" applyFill="1" applyBorder="1" applyAlignment="1" applyProtection="1">
      <alignment horizontal="center" vertical="center"/>
      <protection locked="0"/>
    </xf>
    <xf numFmtId="0" fontId="33" fillId="9" borderId="18" xfId="5" applyFont="1" applyFill="1" applyBorder="1" applyAlignment="1" applyProtection="1">
      <alignment horizontal="center" vertical="center"/>
      <protection locked="0"/>
    </xf>
    <xf numFmtId="0" fontId="54" fillId="6" borderId="0" xfId="0" applyFont="1" applyFill="1" applyProtection="1">
      <protection locked="0"/>
    </xf>
    <xf numFmtId="0" fontId="27" fillId="8" borderId="4" xfId="5" applyFont="1" applyFill="1" applyBorder="1" applyAlignment="1" applyProtection="1">
      <alignment vertical="top"/>
      <protection locked="0"/>
    </xf>
    <xf numFmtId="0" fontId="27" fillId="8" borderId="30" xfId="5" applyFont="1" applyFill="1" applyBorder="1" applyAlignment="1" applyProtection="1">
      <alignment vertical="top"/>
      <protection locked="0"/>
    </xf>
    <xf numFmtId="0" fontId="21" fillId="6" borderId="4" xfId="5" applyFont="1" applyFill="1" applyBorder="1" applyAlignment="1" applyProtection="1">
      <alignment vertical="top"/>
      <protection locked="0"/>
    </xf>
    <xf numFmtId="0" fontId="21" fillId="6" borderId="30" xfId="5" applyFont="1" applyFill="1" applyBorder="1" applyAlignment="1" applyProtection="1">
      <alignment vertical="top"/>
      <protection locked="0"/>
    </xf>
    <xf numFmtId="9" fontId="35" fillId="6" borderId="0" xfId="0" applyNumberFormat="1" applyFont="1" applyFill="1" applyAlignment="1" applyProtection="1">
      <alignment horizontal="center" vertical="center"/>
      <protection locked="0"/>
    </xf>
    <xf numFmtId="9" fontId="35" fillId="6" borderId="0" xfId="0" applyNumberFormat="1" applyFont="1" applyFill="1" applyAlignment="1" applyProtection="1">
      <alignment vertical="center"/>
      <protection locked="0"/>
    </xf>
    <xf numFmtId="0" fontId="33" fillId="9" borderId="4" xfId="5" applyFont="1" applyFill="1" applyBorder="1" applyAlignment="1" applyProtection="1">
      <alignment vertical="top"/>
      <protection locked="0"/>
    </xf>
    <xf numFmtId="0" fontId="33" fillId="9" borderId="30" xfId="5" applyFont="1" applyFill="1" applyBorder="1" applyAlignment="1" applyProtection="1">
      <alignment vertical="top"/>
      <protection locked="0"/>
    </xf>
    <xf numFmtId="0" fontId="33" fillId="9" borderId="6" xfId="5" applyFont="1" applyFill="1" applyBorder="1" applyAlignment="1" applyProtection="1">
      <alignment vertical="top"/>
      <protection locked="0"/>
    </xf>
    <xf numFmtId="0" fontId="33" fillId="9" borderId="31" xfId="5" applyFont="1" applyFill="1" applyBorder="1" applyAlignment="1" applyProtection="1">
      <alignment vertical="top"/>
      <protection locked="0"/>
    </xf>
    <xf numFmtId="0" fontId="23" fillId="6" borderId="0" xfId="0" applyFont="1" applyFill="1" applyProtection="1">
      <protection hidden="1"/>
    </xf>
    <xf numFmtId="9" fontId="27" fillId="8" borderId="18" xfId="7" applyNumberFormat="1" applyFont="1" applyFill="1" applyBorder="1" applyAlignment="1" applyProtection="1">
      <alignment horizontal="center" vertical="top"/>
      <protection hidden="1"/>
    </xf>
    <xf numFmtId="9" fontId="21" fillId="6" borderId="18" xfId="7" applyNumberFormat="1" applyFont="1" applyFill="1" applyBorder="1" applyAlignment="1" applyProtection="1">
      <alignment horizontal="center" vertical="top"/>
      <protection hidden="1"/>
    </xf>
    <xf numFmtId="9" fontId="33" fillId="9" borderId="17" xfId="3" applyFont="1" applyFill="1" applyBorder="1" applyAlignment="1" applyProtection="1">
      <alignment horizontal="center" vertical="top"/>
      <protection hidden="1"/>
    </xf>
    <xf numFmtId="164" fontId="49" fillId="6" borderId="0" xfId="1" applyFont="1" applyFill="1" applyProtection="1">
      <protection hidden="1"/>
    </xf>
    <xf numFmtId="164" fontId="47" fillId="6" borderId="0" xfId="1" applyFont="1" applyFill="1" applyProtection="1">
      <protection hidden="1"/>
    </xf>
    <xf numFmtId="0" fontId="47" fillId="6" borderId="0" xfId="0" applyFont="1" applyFill="1" applyProtection="1">
      <protection hidden="1"/>
    </xf>
    <xf numFmtId="0" fontId="19" fillId="15" borderId="0" xfId="0" applyFont="1" applyFill="1" applyAlignment="1" applyProtection="1">
      <alignment horizontal="left"/>
      <protection locked="0"/>
    </xf>
    <xf numFmtId="0" fontId="39" fillId="0" borderId="0" xfId="0" applyFont="1" applyAlignment="1" applyProtection="1">
      <alignment horizontal="center"/>
      <protection locked="0"/>
    </xf>
    <xf numFmtId="0" fontId="41" fillId="0" borderId="0" xfId="0" applyFont="1" applyFill="1" applyAlignment="1" applyProtection="1">
      <alignment horizontal="center"/>
      <protection locked="0"/>
    </xf>
    <xf numFmtId="0" fontId="45" fillId="0" borderId="0" xfId="0" applyFont="1" applyFill="1" applyAlignment="1" applyProtection="1">
      <alignment horizontal="center" wrapText="1"/>
      <protection locked="0"/>
    </xf>
    <xf numFmtId="172" fontId="41" fillId="0" borderId="0" xfId="0" applyNumberFormat="1" applyFont="1" applyAlignment="1" applyProtection="1">
      <alignment horizontal="center"/>
      <protection locked="0"/>
    </xf>
    <xf numFmtId="172" fontId="41" fillId="0" borderId="0" xfId="0" applyNumberFormat="1" applyFont="1" applyBorder="1" applyAlignment="1" applyProtection="1">
      <alignment horizontal="center"/>
      <protection locked="0"/>
    </xf>
    <xf numFmtId="171" fontId="41" fillId="0" borderId="0" xfId="0" applyNumberFormat="1" applyFont="1" applyBorder="1" applyAlignment="1" applyProtection="1">
      <alignment horizontal="center"/>
      <protection locked="0"/>
    </xf>
    <xf numFmtId="0" fontId="41" fillId="0" borderId="0" xfId="0" applyFont="1" applyAlignment="1" applyProtection="1">
      <alignment horizontal="center"/>
      <protection locked="0"/>
    </xf>
    <xf numFmtId="0" fontId="41" fillId="0" borderId="0" xfId="0" applyFont="1" applyProtection="1">
      <protection locked="0"/>
    </xf>
    <xf numFmtId="171" fontId="41" fillId="6" borderId="0" xfId="0" applyNumberFormat="1" applyFont="1" applyFill="1" applyBorder="1" applyProtection="1">
      <protection locked="0"/>
    </xf>
    <xf numFmtId="0" fontId="45" fillId="0" borderId="0" xfId="0" applyFont="1" applyProtection="1">
      <protection locked="0"/>
    </xf>
    <xf numFmtId="172" fontId="41" fillId="0" borderId="0" xfId="0" applyNumberFormat="1" applyFont="1" applyBorder="1" applyAlignment="1" applyProtection="1">
      <alignment horizontal="right"/>
      <protection locked="0"/>
    </xf>
    <xf numFmtId="172" fontId="41" fillId="0" borderId="0" xfId="0" applyNumberFormat="1" applyFont="1" applyBorder="1" applyProtection="1">
      <protection locked="0"/>
    </xf>
    <xf numFmtId="171" fontId="41" fillId="0" borderId="0" xfId="0" applyNumberFormat="1" applyFont="1" applyBorder="1" applyProtection="1">
      <protection locked="0"/>
    </xf>
    <xf numFmtId="0" fontId="19" fillId="0" borderId="0" xfId="0" applyFont="1" applyProtection="1">
      <protection locked="0"/>
    </xf>
    <xf numFmtId="0" fontId="46" fillId="0" borderId="0" xfId="0" applyFont="1" applyProtection="1">
      <protection locked="0"/>
    </xf>
    <xf numFmtId="172" fontId="19" fillId="0" borderId="0" xfId="0" applyNumberFormat="1" applyFont="1" applyAlignment="1" applyProtection="1">
      <alignment horizontal="right"/>
      <protection locked="0"/>
    </xf>
    <xf numFmtId="172" fontId="19" fillId="0" borderId="0" xfId="0" applyNumberFormat="1" applyFont="1" applyBorder="1" applyAlignment="1" applyProtection="1">
      <alignment horizontal="right"/>
      <protection locked="0"/>
    </xf>
    <xf numFmtId="172" fontId="19" fillId="0" borderId="0" xfId="0" applyNumberFormat="1" applyFont="1" applyBorder="1" applyAlignment="1" applyProtection="1">
      <alignment horizontal="center"/>
      <protection locked="0"/>
    </xf>
    <xf numFmtId="172" fontId="19" fillId="0" borderId="0" xfId="0" applyNumberFormat="1" applyFont="1" applyBorder="1" applyProtection="1">
      <protection locked="0"/>
    </xf>
    <xf numFmtId="172" fontId="19" fillId="0" borderId="0" xfId="0" applyNumberFormat="1" applyFont="1" applyProtection="1">
      <protection locked="0"/>
    </xf>
    <xf numFmtId="171" fontId="19" fillId="0" borderId="0" xfId="0" applyNumberFormat="1" applyFont="1" applyBorder="1" applyProtection="1">
      <protection locked="0"/>
    </xf>
    <xf numFmtId="0" fontId="43" fillId="0" borderId="0" xfId="0" applyFont="1" applyProtection="1">
      <protection locked="0"/>
    </xf>
    <xf numFmtId="172" fontId="41" fillId="6" borderId="0" xfId="0" applyNumberFormat="1" applyFont="1" applyFill="1" applyBorder="1" applyAlignment="1" applyProtection="1">
      <alignment horizontal="right"/>
    </xf>
    <xf numFmtId="172" fontId="41" fillId="6" borderId="0" xfId="0" applyNumberFormat="1" applyFont="1" applyFill="1" applyBorder="1" applyAlignment="1" applyProtection="1">
      <alignment horizontal="center"/>
    </xf>
    <xf numFmtId="172" fontId="41" fillId="6" borderId="0" xfId="0" applyNumberFormat="1" applyFont="1" applyFill="1" applyBorder="1" applyProtection="1"/>
    <xf numFmtId="0" fontId="56" fillId="0" borderId="0" xfId="0" applyFont="1" applyAlignment="1" applyProtection="1">
      <alignment horizontal="center" vertical="center"/>
      <protection locked="0"/>
    </xf>
    <xf numFmtId="172" fontId="56" fillId="0" borderId="0" xfId="0" applyNumberFormat="1" applyFont="1" applyBorder="1" applyAlignment="1" applyProtection="1">
      <alignment horizontal="center" vertical="center"/>
      <protection locked="0"/>
    </xf>
    <xf numFmtId="172" fontId="56" fillId="0" borderId="12" xfId="0" applyNumberFormat="1" applyFont="1" applyBorder="1" applyAlignment="1" applyProtection="1">
      <alignment horizontal="center" vertical="center" wrapText="1"/>
      <protection locked="0"/>
    </xf>
    <xf numFmtId="171" fontId="56" fillId="0" borderId="0" xfId="0" applyNumberFormat="1" applyFont="1" applyBorder="1" applyAlignment="1" applyProtection="1">
      <alignment horizontal="center" vertical="center"/>
      <protection locked="0"/>
    </xf>
    <xf numFmtId="0" fontId="56" fillId="0" borderId="12" xfId="0" applyFont="1" applyFill="1" applyBorder="1" applyAlignment="1" applyProtection="1">
      <alignment horizontal="center" vertical="center" wrapText="1"/>
      <protection locked="0"/>
    </xf>
    <xf numFmtId="172" fontId="56" fillId="0" borderId="9" xfId="0" applyNumberFormat="1" applyFont="1" applyBorder="1" applyAlignment="1" applyProtection="1">
      <alignment horizontal="center" vertical="center" wrapText="1"/>
      <protection locked="0"/>
    </xf>
    <xf numFmtId="0" fontId="20" fillId="6" borderId="15" xfId="5" applyFont="1" applyFill="1" applyBorder="1" applyAlignment="1" applyProtection="1">
      <alignment vertical="top"/>
    </xf>
    <xf numFmtId="0" fontId="41" fillId="6" borderId="0" xfId="0" applyFont="1" applyFill="1" applyProtection="1"/>
    <xf numFmtId="0" fontId="41" fillId="0" borderId="0" xfId="0" applyFont="1" applyFill="1" applyAlignment="1" applyProtection="1">
      <alignment horizontal="center"/>
    </xf>
    <xf numFmtId="0" fontId="41" fillId="0" borderId="0" xfId="0" applyFont="1" applyProtection="1"/>
    <xf numFmtId="0" fontId="20" fillId="6" borderId="19" xfId="5" applyFont="1" applyFill="1" applyBorder="1" applyAlignment="1" applyProtection="1">
      <alignment vertical="top"/>
    </xf>
    <xf numFmtId="0" fontId="19" fillId="0" borderId="0" xfId="0" applyFont="1" applyProtection="1"/>
    <xf numFmtId="0" fontId="20" fillId="6" borderId="35" xfId="5" applyFont="1" applyFill="1" applyBorder="1" applyAlignment="1" applyProtection="1">
      <alignment vertical="top"/>
    </xf>
    <xf numFmtId="170" fontId="21" fillId="3" borderId="17" xfId="1" applyNumberFormat="1" applyFont="1" applyFill="1" applyBorder="1" applyAlignment="1" applyProtection="1">
      <alignment vertical="top"/>
      <protection locked="0"/>
    </xf>
    <xf numFmtId="1" fontId="20" fillId="3" borderId="34" xfId="6" applyNumberFormat="1" applyFont="1" applyFill="1" applyBorder="1" applyAlignment="1" applyProtection="1">
      <alignment horizontal="left" vertical="top"/>
      <protection locked="0"/>
    </xf>
    <xf numFmtId="1" fontId="20" fillId="3" borderId="24" xfId="6" applyNumberFormat="1" applyFont="1" applyFill="1" applyBorder="1" applyAlignment="1" applyProtection="1">
      <alignment horizontal="left" vertical="top"/>
      <protection locked="0"/>
    </xf>
    <xf numFmtId="168" fontId="21" fillId="3" borderId="34" xfId="6" applyNumberFormat="1" applyFont="1" applyFill="1" applyBorder="1" applyAlignment="1" applyProtection="1">
      <alignment horizontal="left" vertical="top"/>
      <protection locked="0"/>
    </xf>
    <xf numFmtId="168" fontId="21" fillId="3" borderId="24" xfId="6" applyNumberFormat="1" applyFont="1" applyFill="1" applyBorder="1" applyAlignment="1" applyProtection="1">
      <alignment horizontal="left" vertical="top"/>
      <protection locked="0"/>
    </xf>
    <xf numFmtId="170" fontId="21" fillId="3" borderId="17" xfId="1" applyNumberFormat="1" applyFont="1" applyFill="1" applyBorder="1" applyAlignment="1" applyProtection="1">
      <alignment horizontal="center" vertical="top"/>
      <protection locked="0"/>
    </xf>
    <xf numFmtId="0" fontId="3" fillId="4" borderId="12" xfId="0"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xf>
    <xf numFmtId="14" fontId="10" fillId="6" borderId="12" xfId="0" applyNumberFormat="1" applyFont="1" applyFill="1" applyBorder="1" applyAlignment="1" applyProtection="1">
      <alignment horizontal="left"/>
      <protection hidden="1"/>
    </xf>
    <xf numFmtId="0" fontId="10" fillId="6" borderId="12" xfId="0" applyFont="1" applyFill="1" applyBorder="1" applyAlignment="1" applyProtection="1">
      <alignment horizontal="left" vertical="top"/>
      <protection hidden="1"/>
    </xf>
    <xf numFmtId="170" fontId="10" fillId="6" borderId="12" xfId="1" applyNumberFormat="1" applyFont="1" applyFill="1" applyBorder="1" applyAlignment="1" applyProtection="1">
      <protection hidden="1"/>
    </xf>
    <xf numFmtId="170" fontId="9" fillId="6" borderId="12" xfId="1" applyNumberFormat="1" applyFont="1" applyFill="1" applyBorder="1" applyAlignment="1" applyProtection="1">
      <protection hidden="1"/>
    </xf>
    <xf numFmtId="0" fontId="7" fillId="15" borderId="0" xfId="0" applyFont="1" applyFill="1" applyBorder="1" applyAlignment="1" applyProtection="1">
      <alignment vertical="center"/>
      <protection hidden="1"/>
    </xf>
    <xf numFmtId="0" fontId="9" fillId="0" borderId="0" xfId="0" applyFont="1" applyAlignment="1" applyProtection="1">
      <alignment vertical="top"/>
      <protection hidden="1"/>
    </xf>
    <xf numFmtId="0" fontId="9" fillId="0" borderId="0" xfId="0" applyFont="1" applyProtection="1">
      <protection hidden="1"/>
    </xf>
    <xf numFmtId="164" fontId="9" fillId="0" borderId="0" xfId="1" applyFont="1" applyProtection="1">
      <protection hidden="1"/>
    </xf>
    <xf numFmtId="0" fontId="57" fillId="17" borderId="21" xfId="0" applyFont="1" applyFill="1" applyBorder="1" applyAlignment="1" applyProtection="1">
      <alignment horizontal="left" vertical="top" wrapText="1"/>
      <protection hidden="1"/>
    </xf>
    <xf numFmtId="0" fontId="58" fillId="17" borderId="23" xfId="0" applyFont="1" applyFill="1" applyBorder="1" applyProtection="1">
      <protection hidden="1"/>
    </xf>
    <xf numFmtId="0" fontId="59" fillId="17" borderId="23" xfId="0" applyFont="1" applyFill="1" applyBorder="1" applyProtection="1">
      <protection hidden="1"/>
    </xf>
    <xf numFmtId="0" fontId="59" fillId="17" borderId="25" xfId="0" applyFont="1" applyFill="1" applyBorder="1" applyProtection="1">
      <protection hidden="1"/>
    </xf>
    <xf numFmtId="0" fontId="13" fillId="6" borderId="9" xfId="0" applyFont="1" applyFill="1" applyBorder="1" applyAlignment="1" applyProtection="1">
      <alignment horizontal="left" vertical="center" wrapText="1"/>
      <protection locked="0"/>
    </xf>
    <xf numFmtId="164" fontId="14" fillId="2" borderId="12" xfId="1" applyFont="1" applyFill="1" applyBorder="1" applyAlignment="1" applyProtection="1">
      <alignment horizontal="center" vertical="center" wrapText="1"/>
    </xf>
    <xf numFmtId="0" fontId="8" fillId="2" borderId="9" xfId="0" applyFont="1" applyFill="1" applyBorder="1" applyAlignment="1" applyProtection="1">
      <alignment horizontal="left" vertical="center" wrapText="1"/>
    </xf>
    <xf numFmtId="0" fontId="9" fillId="0" borderId="0" xfId="0" applyFont="1" applyAlignment="1" applyProtection="1">
      <alignment vertical="center"/>
      <protection locked="0"/>
    </xf>
    <xf numFmtId="0" fontId="9" fillId="6" borderId="9" xfId="0" applyFont="1" applyFill="1" applyBorder="1" applyAlignment="1" applyProtection="1">
      <alignment horizontal="left" vertical="center" wrapText="1"/>
      <protection locked="0"/>
    </xf>
    <xf numFmtId="170" fontId="20" fillId="6" borderId="12" xfId="1" applyNumberFormat="1" applyFont="1" applyFill="1" applyBorder="1" applyAlignment="1" applyProtection="1">
      <alignment horizontal="right" vertical="center"/>
      <protection hidden="1"/>
    </xf>
    <xf numFmtId="0" fontId="8" fillId="2" borderId="12" xfId="0" applyFont="1" applyFill="1" applyBorder="1" applyAlignment="1" applyProtection="1">
      <alignment horizontal="left" vertical="center" wrapText="1"/>
      <protection locked="0"/>
    </xf>
    <xf numFmtId="0" fontId="8" fillId="0" borderId="0" xfId="0" applyFont="1" applyAlignment="1" applyProtection="1">
      <alignment vertical="top"/>
      <protection locked="0"/>
    </xf>
    <xf numFmtId="170" fontId="3" fillId="6" borderId="12" xfId="1" applyNumberFormat="1" applyFont="1" applyFill="1" applyBorder="1" applyAlignment="1" applyProtection="1">
      <alignment horizontal="right" vertical="center"/>
      <protection hidden="1"/>
    </xf>
    <xf numFmtId="170" fontId="20" fillId="3" borderId="12" xfId="1" applyNumberFormat="1" applyFont="1" applyFill="1" applyBorder="1" applyAlignment="1" applyProtection="1">
      <alignment vertical="center" wrapText="1"/>
      <protection locked="0"/>
    </xf>
    <xf numFmtId="170" fontId="20" fillId="6" borderId="12" xfId="1" applyNumberFormat="1" applyFont="1" applyFill="1" applyBorder="1" applyAlignment="1" applyProtection="1">
      <alignment vertical="center" wrapText="1"/>
      <protection hidden="1"/>
    </xf>
    <xf numFmtId="0" fontId="20" fillId="3" borderId="12" xfId="0" applyFont="1" applyFill="1" applyBorder="1" applyAlignment="1" applyProtection="1">
      <alignment horizontal="center" vertical="center"/>
      <protection locked="0"/>
    </xf>
    <xf numFmtId="9" fontId="33" fillId="9" borderId="17" xfId="3" applyFont="1" applyFill="1" applyBorder="1" applyAlignment="1" applyProtection="1">
      <alignment horizontal="center" vertical="center"/>
      <protection hidden="1"/>
    </xf>
    <xf numFmtId="0" fontId="22" fillId="2" borderId="0" xfId="0" applyFont="1" applyFill="1" applyBorder="1" applyAlignment="1" applyProtection="1">
      <alignment horizontal="center" vertical="center" wrapText="1"/>
    </xf>
    <xf numFmtId="0" fontId="20" fillId="0" borderId="0" xfId="0" applyFont="1" applyProtection="1">
      <protection locked="0"/>
    </xf>
    <xf numFmtId="9" fontId="51" fillId="7" borderId="12" xfId="3" applyFont="1" applyFill="1" applyBorder="1" applyAlignment="1" applyProtection="1">
      <alignment horizontal="center" vertical="center"/>
      <protection hidden="1"/>
    </xf>
    <xf numFmtId="0" fontId="20"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0" fontId="30" fillId="0" borderId="0" xfId="0" applyFont="1" applyAlignment="1" applyProtection="1">
      <alignment vertical="top" wrapText="1"/>
      <protection locked="0"/>
    </xf>
    <xf numFmtId="43" fontId="10" fillId="0" borderId="0" xfId="0" applyNumberFormat="1" applyFont="1" applyAlignment="1" applyProtection="1">
      <alignment horizontal="left" vertical="top"/>
      <protection locked="0"/>
    </xf>
    <xf numFmtId="173" fontId="20" fillId="3" borderId="12" xfId="3" applyNumberFormat="1" applyFont="1" applyFill="1" applyBorder="1" applyAlignment="1" applyProtection="1">
      <alignment vertical="center" wrapText="1"/>
      <protection locked="0"/>
    </xf>
    <xf numFmtId="172" fontId="60" fillId="0" borderId="0" xfId="0" applyNumberFormat="1" applyFont="1" applyBorder="1" applyAlignment="1" applyProtection="1">
      <alignment horizontal="right"/>
      <protection locked="0"/>
    </xf>
    <xf numFmtId="172" fontId="19" fillId="0" borderId="0" xfId="0" applyNumberFormat="1" applyFont="1" applyBorder="1" applyAlignment="1" applyProtection="1">
      <alignment vertical="center" wrapText="1"/>
      <protection locked="0"/>
    </xf>
    <xf numFmtId="172" fontId="19" fillId="0" borderId="4" xfId="0" applyNumberFormat="1" applyFont="1" applyBorder="1" applyAlignment="1" applyProtection="1">
      <protection locked="0"/>
    </xf>
    <xf numFmtId="0" fontId="37" fillId="3" borderId="0" xfId="0" applyFont="1" applyFill="1" applyBorder="1" applyAlignment="1">
      <alignment horizontal="left"/>
    </xf>
    <xf numFmtId="172" fontId="19" fillId="0" borderId="0" xfId="0" applyNumberFormat="1" applyFont="1" applyBorder="1" applyAlignment="1" applyProtection="1">
      <alignment vertical="top" wrapText="1"/>
      <protection locked="0"/>
    </xf>
    <xf numFmtId="172" fontId="19" fillId="0" borderId="0" xfId="0" applyNumberFormat="1" applyFont="1" applyBorder="1" applyAlignment="1" applyProtection="1">
      <protection locked="0"/>
    </xf>
    <xf numFmtId="174" fontId="24" fillId="12" borderId="17" xfId="2" applyNumberFormat="1" applyFont="1" applyFill="1" applyBorder="1" applyAlignment="1" applyProtection="1">
      <alignment horizontal="center" vertical="center"/>
      <protection hidden="1"/>
    </xf>
    <xf numFmtId="174" fontId="40" fillId="7" borderId="12" xfId="3" applyNumberFormat="1" applyFont="1" applyFill="1" applyBorder="1" applyAlignment="1" applyProtection="1">
      <alignment vertical="center"/>
      <protection hidden="1"/>
    </xf>
    <xf numFmtId="174" fontId="40" fillId="7" borderId="12" xfId="2" applyNumberFormat="1" applyFont="1" applyFill="1" applyBorder="1" applyAlignment="1" applyProtection="1">
      <alignment vertical="center"/>
      <protection hidden="1"/>
    </xf>
    <xf numFmtId="174" fontId="32" fillId="8" borderId="17" xfId="6" applyNumberFormat="1" applyFont="1" applyFill="1" applyBorder="1" applyAlignment="1" applyProtection="1">
      <alignment vertical="top"/>
      <protection hidden="1"/>
    </xf>
    <xf numFmtId="174" fontId="21" fillId="6" borderId="17" xfId="6" applyNumberFormat="1" applyFont="1" applyFill="1" applyBorder="1" applyAlignment="1" applyProtection="1">
      <alignment vertical="top"/>
      <protection hidden="1"/>
    </xf>
    <xf numFmtId="174" fontId="33" fillId="9" borderId="17" xfId="6" applyNumberFormat="1" applyFont="1" applyFill="1" applyBorder="1" applyAlignment="1" applyProtection="1">
      <alignment vertical="top"/>
      <protection hidden="1"/>
    </xf>
    <xf numFmtId="174" fontId="33" fillId="9" borderId="19" xfId="6" applyNumberFormat="1" applyFont="1" applyFill="1" applyBorder="1" applyAlignment="1" applyProtection="1">
      <alignment vertical="center"/>
      <protection hidden="1"/>
    </xf>
    <xf numFmtId="174" fontId="19" fillId="12" borderId="12" xfId="1" applyNumberFormat="1" applyFont="1" applyFill="1" applyBorder="1" applyAlignment="1" applyProtection="1">
      <alignment horizontal="right" vertical="center"/>
      <protection hidden="1"/>
    </xf>
    <xf numFmtId="174" fontId="3" fillId="6" borderId="15" xfId="2" applyNumberFormat="1" applyFont="1" applyFill="1" applyBorder="1" applyAlignment="1" applyProtection="1">
      <alignment horizontal="center" vertical="top"/>
    </xf>
    <xf numFmtId="174" fontId="45" fillId="6" borderId="0" xfId="0" applyNumberFormat="1" applyFont="1" applyFill="1" applyProtection="1"/>
    <xf numFmtId="174" fontId="45" fillId="0" borderId="12" xfId="0" applyNumberFormat="1" applyFont="1" applyFill="1" applyBorder="1" applyAlignment="1" applyProtection="1">
      <alignment horizontal="left" vertical="center"/>
    </xf>
    <xf numFmtId="174" fontId="20" fillId="0" borderId="19" xfId="2" applyNumberFormat="1" applyFont="1" applyBorder="1" applyAlignment="1" applyProtection="1">
      <alignment horizontal="right" vertical="top"/>
      <protection locked="0"/>
    </xf>
    <xf numFmtId="174" fontId="20" fillId="0" borderId="32" xfId="2" applyNumberFormat="1" applyFont="1" applyBorder="1" applyAlignment="1" applyProtection="1">
      <alignment horizontal="right" vertical="top"/>
      <protection locked="0"/>
    </xf>
    <xf numFmtId="174" fontId="41" fillId="6" borderId="0" xfId="0" applyNumberFormat="1" applyFont="1" applyFill="1" applyAlignment="1" applyProtection="1">
      <alignment horizontal="right"/>
    </xf>
    <xf numFmtId="174" fontId="41" fillId="0" borderId="0" xfId="0" applyNumberFormat="1" applyFont="1" applyAlignment="1" applyProtection="1">
      <alignment horizontal="center"/>
      <protection locked="0"/>
    </xf>
    <xf numFmtId="174" fontId="41" fillId="0" borderId="0" xfId="0" applyNumberFormat="1" applyFont="1" applyAlignment="1" applyProtection="1">
      <alignment horizontal="right"/>
      <protection locked="0"/>
    </xf>
    <xf numFmtId="174" fontId="20" fillId="0" borderId="15" xfId="2" applyNumberFormat="1" applyFont="1" applyBorder="1" applyAlignment="1" applyProtection="1">
      <alignment horizontal="right" vertical="top"/>
      <protection locked="0"/>
    </xf>
    <xf numFmtId="174" fontId="20" fillId="0" borderId="33" xfId="2" applyNumberFormat="1" applyFont="1" applyBorder="1" applyAlignment="1" applyProtection="1">
      <alignment horizontal="right" vertical="top"/>
      <protection locked="0"/>
    </xf>
    <xf numFmtId="174" fontId="20" fillId="0" borderId="17" xfId="2" applyNumberFormat="1" applyFont="1" applyBorder="1" applyAlignment="1" applyProtection="1">
      <alignment horizontal="right" vertical="top"/>
      <protection locked="0"/>
    </xf>
    <xf numFmtId="174" fontId="20" fillId="0" borderId="34" xfId="2" applyNumberFormat="1" applyFont="1" applyBorder="1" applyAlignment="1" applyProtection="1">
      <alignment horizontal="right" vertical="top"/>
      <protection locked="0"/>
    </xf>
    <xf numFmtId="174" fontId="19" fillId="0" borderId="0" xfId="0" applyNumberFormat="1" applyFont="1" applyAlignment="1" applyProtection="1">
      <alignment horizontal="right"/>
      <protection locked="0"/>
    </xf>
    <xf numFmtId="174" fontId="41" fillId="0" borderId="12" xfId="0" applyNumberFormat="1" applyFont="1" applyBorder="1" applyAlignment="1" applyProtection="1">
      <alignment horizontal="right"/>
    </xf>
    <xf numFmtId="174" fontId="41" fillId="0" borderId="9" xfId="0" applyNumberFormat="1" applyFont="1" applyBorder="1" applyAlignment="1" applyProtection="1">
      <alignment horizontal="right"/>
    </xf>
    <xf numFmtId="174" fontId="20" fillId="0" borderId="19" xfId="2" applyNumberFormat="1" applyFont="1" applyBorder="1" applyAlignment="1" applyProtection="1">
      <alignment horizontal="center" vertical="top"/>
      <protection locked="0"/>
    </xf>
    <xf numFmtId="174" fontId="41" fillId="6" borderId="0" xfId="0" applyNumberFormat="1" applyFont="1" applyFill="1" applyProtection="1"/>
    <xf numFmtId="174" fontId="41" fillId="0" borderId="0" xfId="0" applyNumberFormat="1" applyFont="1" applyProtection="1">
      <protection locked="0"/>
    </xf>
    <xf numFmtId="174" fontId="20" fillId="0" borderId="15" xfId="2" applyNumberFormat="1" applyFont="1" applyBorder="1" applyAlignment="1" applyProtection="1">
      <alignment horizontal="center" vertical="top"/>
      <protection locked="0"/>
    </xf>
    <xf numFmtId="174" fontId="20" fillId="0" borderId="17" xfId="2" applyNumberFormat="1" applyFont="1" applyBorder="1" applyAlignment="1" applyProtection="1">
      <alignment horizontal="center" vertical="top"/>
      <protection locked="0"/>
    </xf>
    <xf numFmtId="174" fontId="19" fillId="0" borderId="0" xfId="0" applyNumberFormat="1" applyFont="1" applyProtection="1">
      <protection locked="0"/>
    </xf>
    <xf numFmtId="174" fontId="56" fillId="0" borderId="12" xfId="0" applyNumberFormat="1" applyFont="1" applyBorder="1" applyAlignment="1" applyProtection="1">
      <alignment horizontal="center" vertical="center" wrapText="1"/>
      <protection locked="0"/>
    </xf>
    <xf numFmtId="174" fontId="22" fillId="2" borderId="7" xfId="0" applyNumberFormat="1" applyFont="1" applyFill="1" applyBorder="1" applyProtection="1"/>
    <xf numFmtId="2" fontId="22" fillId="2" borderId="7" xfId="0" applyNumberFormat="1" applyFont="1" applyFill="1" applyBorder="1" applyProtection="1">
      <protection locked="0"/>
    </xf>
    <xf numFmtId="174" fontId="22" fillId="2" borderId="7" xfId="0" applyNumberFormat="1" applyFont="1" applyFill="1" applyBorder="1" applyAlignment="1" applyProtection="1"/>
    <xf numFmtId="174" fontId="22" fillId="2" borderId="8" xfId="0" applyNumberFormat="1" applyFont="1" applyFill="1" applyBorder="1" applyAlignment="1" applyProtection="1"/>
    <xf numFmtId="170" fontId="37" fillId="3" borderId="0" xfId="1" applyNumberFormat="1" applyFont="1" applyFill="1" applyBorder="1"/>
    <xf numFmtId="170" fontId="37" fillId="3" borderId="0" xfId="0" applyNumberFormat="1" applyFont="1" applyFill="1" applyBorder="1"/>
    <xf numFmtId="0" fontId="31" fillId="2" borderId="0" xfId="4" applyFont="1" applyFill="1" applyBorder="1" applyAlignment="1" applyProtection="1">
      <alignment vertical="center"/>
      <protection hidden="1"/>
    </xf>
    <xf numFmtId="0" fontId="7" fillId="15" borderId="10" xfId="0" applyFont="1" applyFill="1" applyBorder="1" applyAlignment="1" applyProtection="1">
      <alignment vertical="center"/>
      <protection hidden="1"/>
    </xf>
    <xf numFmtId="0" fontId="9" fillId="15" borderId="10" xfId="0" applyFont="1" applyFill="1" applyBorder="1" applyAlignment="1" applyProtection="1">
      <alignment vertical="center"/>
      <protection hidden="1"/>
    </xf>
    <xf numFmtId="0" fontId="9" fillId="0" borderId="0" xfId="0" applyFont="1" applyBorder="1" applyAlignment="1" applyProtection="1">
      <alignment vertical="top"/>
      <protection hidden="1"/>
    </xf>
    <xf numFmtId="0" fontId="9" fillId="0" borderId="0" xfId="0" applyFont="1" applyBorder="1" applyAlignment="1" applyProtection="1">
      <alignment vertical="top" wrapText="1"/>
      <protection hidden="1"/>
    </xf>
    <xf numFmtId="0" fontId="25" fillId="0" borderId="0" xfId="0" applyFont="1" applyBorder="1" applyAlignment="1" applyProtection="1">
      <alignment vertical="top" wrapText="1"/>
      <protection hidden="1"/>
    </xf>
    <xf numFmtId="0" fontId="13" fillId="11" borderId="9" xfId="0" applyFont="1" applyFill="1" applyBorder="1" applyAlignment="1" applyProtection="1">
      <alignment horizontal="left" vertical="top"/>
      <protection hidden="1"/>
    </xf>
    <xf numFmtId="0" fontId="13" fillId="11" borderId="10" xfId="0" applyFont="1" applyFill="1" applyBorder="1" applyAlignment="1" applyProtection="1">
      <alignment vertical="center"/>
      <protection hidden="1"/>
    </xf>
    <xf numFmtId="0" fontId="13" fillId="11" borderId="11" xfId="0" applyFont="1" applyFill="1" applyBorder="1" applyAlignment="1" applyProtection="1">
      <alignment vertical="center"/>
      <protection hidden="1"/>
    </xf>
    <xf numFmtId="167" fontId="18" fillId="3" borderId="0" xfId="0" applyNumberFormat="1" applyFont="1" applyFill="1" applyBorder="1" applyAlignment="1" applyProtection="1">
      <alignment vertical="top"/>
      <protection hidden="1"/>
    </xf>
    <xf numFmtId="0" fontId="9" fillId="0" borderId="0" xfId="5" applyFont="1" applyAlignment="1" applyProtection="1">
      <alignment vertical="top"/>
      <protection hidden="1"/>
    </xf>
    <xf numFmtId="0" fontId="8" fillId="14" borderId="37" xfId="5" applyFont="1" applyFill="1" applyBorder="1" applyAlignment="1" applyProtection="1">
      <alignment vertical="center"/>
      <protection hidden="1"/>
    </xf>
    <xf numFmtId="3" fontId="53" fillId="14" borderId="38" xfId="5" applyNumberFormat="1" applyFont="1" applyFill="1" applyBorder="1" applyAlignment="1" applyProtection="1">
      <alignment horizontal="center" vertical="center"/>
      <protection hidden="1"/>
    </xf>
    <xf numFmtId="9" fontId="53" fillId="14" borderId="39" xfId="3" applyFont="1" applyFill="1" applyBorder="1" applyAlignment="1" applyProtection="1">
      <alignment horizontal="center" vertical="center"/>
      <protection hidden="1"/>
    </xf>
    <xf numFmtId="0" fontId="18" fillId="0" borderId="0" xfId="5" applyFont="1" applyAlignment="1" applyProtection="1">
      <alignment vertical="top"/>
      <protection hidden="1"/>
    </xf>
    <xf numFmtId="0" fontId="9" fillId="3" borderId="0" xfId="5" applyFont="1" applyFill="1" applyAlignment="1" applyProtection="1">
      <alignment vertical="top"/>
      <protection hidden="1"/>
    </xf>
    <xf numFmtId="0" fontId="13" fillId="0" borderId="0" xfId="5" applyFont="1" applyAlignment="1" applyProtection="1">
      <alignment vertical="top"/>
      <protection hidden="1"/>
    </xf>
    <xf numFmtId="0" fontId="24" fillId="12" borderId="24" xfId="5" applyFont="1" applyFill="1" applyBorder="1" applyAlignment="1" applyProtection="1">
      <alignment vertical="center"/>
      <protection hidden="1"/>
    </xf>
    <xf numFmtId="0" fontId="8" fillId="14" borderId="1" xfId="0" applyFont="1" applyFill="1" applyBorder="1" applyAlignment="1" applyProtection="1">
      <alignment horizontal="center" vertical="center" wrapText="1"/>
      <protection hidden="1"/>
    </xf>
    <xf numFmtId="0" fontId="8" fillId="14" borderId="21" xfId="0" applyFont="1" applyFill="1" applyBorder="1" applyAlignment="1" applyProtection="1">
      <alignment horizontal="center" vertical="center" wrapText="1"/>
      <protection hidden="1"/>
    </xf>
    <xf numFmtId="0" fontId="13" fillId="0" borderId="52" xfId="5" applyFont="1" applyBorder="1" applyAlignment="1" applyProtection="1">
      <alignment vertical="top"/>
      <protection hidden="1"/>
    </xf>
    <xf numFmtId="0" fontId="13" fillId="0" borderId="56" xfId="5" applyFont="1" applyBorder="1" applyAlignment="1" applyProtection="1">
      <alignment vertical="top"/>
      <protection hidden="1"/>
    </xf>
    <xf numFmtId="168" fontId="9" fillId="0" borderId="6" xfId="2" applyNumberFormat="1" applyFont="1" applyFill="1" applyBorder="1" applyAlignment="1" applyProtection="1">
      <alignment horizontal="center" vertical="center" wrapText="1"/>
      <protection hidden="1"/>
    </xf>
    <xf numFmtId="168" fontId="9" fillId="0" borderId="25" xfId="2" applyNumberFormat="1" applyFont="1" applyFill="1" applyBorder="1" applyAlignment="1" applyProtection="1">
      <alignment horizontal="center" vertical="center" wrapText="1"/>
      <protection hidden="1"/>
    </xf>
    <xf numFmtId="0" fontId="13" fillId="0" borderId="57" xfId="5" applyFont="1" applyBorder="1" applyAlignment="1" applyProtection="1">
      <alignment vertical="top"/>
      <protection hidden="1"/>
    </xf>
    <xf numFmtId="0" fontId="9" fillId="0" borderId="0" xfId="5" applyFont="1" applyBorder="1" applyAlignment="1" applyProtection="1">
      <alignment horizontal="center" vertical="top"/>
      <protection hidden="1"/>
    </xf>
    <xf numFmtId="0" fontId="9" fillId="0" borderId="0" xfId="5" applyFont="1" applyBorder="1" applyAlignment="1" applyProtection="1">
      <alignment vertical="center"/>
      <protection hidden="1"/>
    </xf>
    <xf numFmtId="168" fontId="9" fillId="0" borderId="0" xfId="5" applyNumberFormat="1" applyFont="1" applyBorder="1" applyAlignment="1" applyProtection="1">
      <alignment horizontal="center" vertical="center"/>
      <protection hidden="1"/>
    </xf>
    <xf numFmtId="9" fontId="18" fillId="0" borderId="0" xfId="3" applyFont="1" applyBorder="1" applyAlignment="1" applyProtection="1">
      <alignment horizontal="center" vertical="center"/>
      <protection hidden="1"/>
    </xf>
    <xf numFmtId="0" fontId="9" fillId="0" borderId="0" xfId="5" applyFont="1" applyBorder="1" applyAlignment="1" applyProtection="1">
      <alignment vertical="top"/>
      <protection hidden="1"/>
    </xf>
    <xf numFmtId="0" fontId="9" fillId="0" borderId="26" xfId="5" applyFont="1" applyBorder="1" applyAlignment="1" applyProtection="1">
      <alignment vertical="center"/>
      <protection hidden="1"/>
    </xf>
    <xf numFmtId="174" fontId="18" fillId="0" borderId="17" xfId="2" applyNumberFormat="1" applyFont="1" applyBorder="1" applyAlignment="1" applyProtection="1">
      <alignment horizontal="center" vertical="center"/>
      <protection hidden="1"/>
    </xf>
    <xf numFmtId="9" fontId="18" fillId="0" borderId="20" xfId="3" applyFont="1" applyBorder="1" applyAlignment="1" applyProtection="1">
      <alignment horizontal="center" vertical="center"/>
      <protection hidden="1"/>
    </xf>
    <xf numFmtId="0" fontId="9" fillId="0" borderId="0" xfId="5" applyFont="1" applyAlignment="1" applyProtection="1">
      <alignment vertical="center"/>
      <protection hidden="1"/>
    </xf>
    <xf numFmtId="168" fontId="9" fillId="0" borderId="0" xfId="5" applyNumberFormat="1" applyFont="1" applyAlignment="1" applyProtection="1">
      <alignment horizontal="center" vertical="center"/>
      <protection hidden="1"/>
    </xf>
    <xf numFmtId="9" fontId="18" fillId="0" borderId="0" xfId="3" applyFont="1" applyAlignment="1" applyProtection="1">
      <alignment horizontal="center" vertical="center"/>
      <protection hidden="1"/>
    </xf>
    <xf numFmtId="0" fontId="8" fillId="14" borderId="22" xfId="5" applyFont="1" applyFill="1" applyBorder="1" applyAlignment="1" applyProtection="1">
      <alignment vertical="center"/>
      <protection hidden="1"/>
    </xf>
    <xf numFmtId="9" fontId="53" fillId="14" borderId="16" xfId="3" applyFont="1" applyFill="1" applyBorder="1" applyAlignment="1" applyProtection="1">
      <alignment horizontal="center" vertical="center"/>
      <protection hidden="1"/>
    </xf>
    <xf numFmtId="9" fontId="18" fillId="0" borderId="5" xfId="3" applyFont="1" applyBorder="1" applyAlignment="1" applyProtection="1">
      <alignment horizontal="center" vertical="center"/>
      <protection hidden="1"/>
    </xf>
    <xf numFmtId="9" fontId="18" fillId="0" borderId="8" xfId="3" applyFont="1" applyBorder="1" applyAlignment="1" applyProtection="1">
      <alignment horizontal="center" vertical="center"/>
      <protection hidden="1"/>
    </xf>
    <xf numFmtId="168" fontId="13" fillId="0" borderId="0" xfId="5" applyNumberFormat="1" applyFont="1" applyAlignment="1" applyProtection="1">
      <alignment vertical="top"/>
      <protection hidden="1"/>
    </xf>
    <xf numFmtId="0" fontId="13" fillId="0" borderId="0" xfId="5" applyFont="1" applyAlignment="1" applyProtection="1">
      <alignment vertical="center"/>
      <protection hidden="1"/>
    </xf>
    <xf numFmtId="168" fontId="13" fillId="0" borderId="0" xfId="5" applyNumberFormat="1" applyFont="1" applyAlignment="1" applyProtection="1">
      <alignment horizontal="center" vertical="center"/>
      <protection hidden="1"/>
    </xf>
    <xf numFmtId="0" fontId="9" fillId="0" borderId="24" xfId="5" applyFont="1" applyBorder="1" applyAlignment="1" applyProtection="1">
      <alignment vertical="center"/>
      <protection hidden="1"/>
    </xf>
    <xf numFmtId="0" fontId="13" fillId="3" borderId="0" xfId="5" applyFont="1" applyFill="1" applyAlignment="1" applyProtection="1">
      <alignment vertical="top"/>
      <protection hidden="1"/>
    </xf>
    <xf numFmtId="0" fontId="7" fillId="14" borderId="22" xfId="5" applyFont="1" applyFill="1" applyBorder="1" applyAlignment="1" applyProtection="1">
      <alignment vertical="center"/>
      <protection hidden="1"/>
    </xf>
    <xf numFmtId="0" fontId="8" fillId="14" borderId="2" xfId="5" applyFont="1" applyFill="1" applyBorder="1" applyAlignment="1" applyProtection="1">
      <alignment vertical="center"/>
      <protection hidden="1"/>
    </xf>
    <xf numFmtId="0" fontId="11" fillId="0" borderId="0" xfId="0" applyFont="1" applyAlignment="1" applyProtection="1">
      <protection hidden="1"/>
    </xf>
    <xf numFmtId="0" fontId="10" fillId="0" borderId="0" xfId="0" applyFont="1" applyAlignment="1" applyProtection="1">
      <protection hidden="1"/>
    </xf>
    <xf numFmtId="164" fontId="10" fillId="0" borderId="0" xfId="1" applyFont="1" applyAlignment="1" applyProtection="1">
      <protection hidden="1"/>
    </xf>
    <xf numFmtId="0" fontId="10" fillId="0" borderId="9" xfId="0" applyFont="1" applyBorder="1" applyAlignment="1" applyProtection="1">
      <protection hidden="1"/>
    </xf>
    <xf numFmtId="0" fontId="10" fillId="0" borderId="11" xfId="0" applyFont="1" applyBorder="1" applyAlignment="1" applyProtection="1">
      <protection hidden="1"/>
    </xf>
    <xf numFmtId="0" fontId="10" fillId="0" borderId="12" xfId="0" applyFont="1" applyBorder="1" applyAlignment="1" applyProtection="1">
      <protection hidden="1"/>
    </xf>
    <xf numFmtId="0" fontId="10" fillId="0" borderId="10" xfId="0" applyFont="1" applyBorder="1" applyAlignment="1" applyProtection="1">
      <protection hidden="1"/>
    </xf>
    <xf numFmtId="0" fontId="9" fillId="0" borderId="23" xfId="5" applyFont="1" applyBorder="1" applyAlignment="1" applyProtection="1">
      <alignment horizontal="center" vertical="top"/>
      <protection hidden="1"/>
    </xf>
    <xf numFmtId="0" fontId="53" fillId="14" borderId="22" xfId="5" applyFont="1" applyFill="1" applyBorder="1" applyAlignment="1" applyProtection="1">
      <alignment vertical="center"/>
      <protection hidden="1"/>
    </xf>
    <xf numFmtId="0" fontId="18" fillId="0" borderId="0" xfId="5" applyFont="1" applyAlignment="1" applyProtection="1">
      <alignment vertical="center"/>
      <protection hidden="1"/>
    </xf>
    <xf numFmtId="0" fontId="13" fillId="0" borderId="0" xfId="5" applyFont="1" applyAlignment="1" applyProtection="1">
      <alignment horizontal="left" vertical="top"/>
      <protection hidden="1"/>
    </xf>
    <xf numFmtId="3" fontId="9" fillId="0" borderId="0" xfId="5" applyNumberFormat="1" applyFont="1" applyAlignment="1" applyProtection="1">
      <alignment horizontal="center" vertical="top"/>
      <protection hidden="1"/>
    </xf>
    <xf numFmtId="9" fontId="18" fillId="0" borderId="0" xfId="3" applyFont="1" applyAlignment="1" applyProtection="1">
      <alignment horizontal="center" vertical="top"/>
      <protection hidden="1"/>
    </xf>
    <xf numFmtId="0" fontId="9" fillId="0" borderId="0" xfId="5" applyFont="1" applyAlignment="1" applyProtection="1">
      <alignment horizontal="left" vertical="top"/>
      <protection hidden="1"/>
    </xf>
    <xf numFmtId="0" fontId="9" fillId="0" borderId="0" xfId="5" applyFont="1" applyAlignment="1" applyProtection="1">
      <alignment horizontal="center" vertical="top"/>
      <protection hidden="1"/>
    </xf>
    <xf numFmtId="0" fontId="12" fillId="5" borderId="0" xfId="4" applyFont="1" applyFill="1" applyAlignment="1" applyProtection="1">
      <alignment vertical="center"/>
      <protection hidden="1"/>
    </xf>
    <xf numFmtId="0" fontId="36" fillId="5" borderId="0" xfId="4" applyFont="1" applyFill="1" applyAlignment="1" applyProtection="1">
      <alignment vertical="center"/>
      <protection hidden="1"/>
    </xf>
    <xf numFmtId="174" fontId="18" fillId="0" borderId="17" xfId="2" applyNumberFormat="1" applyFont="1" applyBorder="1" applyAlignment="1" applyProtection="1">
      <alignment vertical="center"/>
      <protection locked="0" hidden="1"/>
    </xf>
    <xf numFmtId="174" fontId="18" fillId="0" borderId="17" xfId="2" applyNumberFormat="1" applyFont="1" applyBorder="1" applyAlignment="1" applyProtection="1">
      <alignment horizontal="center" vertical="center"/>
      <protection locked="0" hidden="1"/>
    </xf>
    <xf numFmtId="174" fontId="13" fillId="0" borderId="17" xfId="2" applyNumberFormat="1" applyFont="1" applyBorder="1" applyAlignment="1" applyProtection="1">
      <alignment horizontal="center" vertical="center"/>
      <protection locked="0" hidden="1"/>
    </xf>
    <xf numFmtId="174" fontId="9" fillId="0" borderId="17" xfId="2" applyNumberFormat="1" applyFont="1" applyBorder="1" applyAlignment="1" applyProtection="1">
      <alignment horizontal="center" vertical="center"/>
      <protection locked="0" hidden="1"/>
    </xf>
    <xf numFmtId="174" fontId="9" fillId="0" borderId="19" xfId="2" applyNumberFormat="1" applyFont="1" applyBorder="1" applyAlignment="1" applyProtection="1">
      <alignment horizontal="center" vertical="center"/>
      <protection locked="0" hidden="1"/>
    </xf>
    <xf numFmtId="174" fontId="18" fillId="0" borderId="19" xfId="2" applyNumberFormat="1" applyFont="1" applyBorder="1" applyAlignment="1" applyProtection="1">
      <alignment horizontal="center" vertical="center"/>
      <protection locked="0" hidden="1"/>
    </xf>
    <xf numFmtId="0" fontId="9" fillId="0" borderId="24" xfId="5" applyFont="1" applyBorder="1" applyAlignment="1" applyProtection="1">
      <alignment vertical="center"/>
      <protection locked="0" hidden="1"/>
    </xf>
    <xf numFmtId="0" fontId="9" fillId="0" borderId="26" xfId="5" applyFont="1" applyBorder="1" applyAlignment="1" applyProtection="1">
      <alignment vertical="center"/>
      <protection locked="0" hidden="1"/>
    </xf>
    <xf numFmtId="0" fontId="18" fillId="0" borderId="24" xfId="5" applyFont="1" applyBorder="1" applyAlignment="1" applyProtection="1">
      <alignment vertical="center"/>
      <protection locked="0" hidden="1"/>
    </xf>
    <xf numFmtId="0" fontId="18" fillId="0" borderId="26" xfId="5" applyFont="1" applyBorder="1" applyAlignment="1" applyProtection="1">
      <alignment vertical="center"/>
      <protection locked="0" hidden="1"/>
    </xf>
    <xf numFmtId="0" fontId="44" fillId="15" borderId="0" xfId="0" applyFont="1" applyFill="1" applyAlignment="1" applyProtection="1">
      <alignment horizontal="center" vertical="center"/>
    </xf>
    <xf numFmtId="0" fontId="52" fillId="15" borderId="0" xfId="0" applyFont="1" applyFill="1" applyAlignment="1" applyProtection="1">
      <alignment horizontal="center" vertical="center"/>
    </xf>
    <xf numFmtId="0" fontId="22" fillId="14" borderId="0" xfId="0" applyFont="1" applyFill="1" applyAlignment="1" applyProtection="1">
      <alignment horizontal="center" vertical="center" wrapText="1"/>
    </xf>
    <xf numFmtId="0" fontId="50" fillId="15" borderId="42" xfId="8" applyFill="1" applyBorder="1" applyAlignment="1" applyProtection="1">
      <alignment horizontal="center" vertical="center" wrapText="1"/>
    </xf>
    <xf numFmtId="0" fontId="50" fillId="15" borderId="43" xfId="8" applyFill="1" applyBorder="1" applyAlignment="1" applyProtection="1">
      <alignment horizontal="center" vertical="center" wrapText="1"/>
    </xf>
    <xf numFmtId="0" fontId="50" fillId="15" borderId="44" xfId="8" applyFill="1" applyBorder="1" applyAlignment="1" applyProtection="1">
      <alignment horizontal="center" vertical="center" wrapText="1"/>
    </xf>
    <xf numFmtId="0" fontId="50" fillId="15" borderId="40" xfId="8" applyFill="1" applyBorder="1" applyAlignment="1" applyProtection="1">
      <alignment horizontal="center" vertical="center" wrapText="1"/>
    </xf>
    <xf numFmtId="0" fontId="50" fillId="15" borderId="0" xfId="8" applyFill="1" applyBorder="1" applyAlignment="1" applyProtection="1">
      <alignment horizontal="center" vertical="center" wrapText="1"/>
    </xf>
    <xf numFmtId="0" fontId="50" fillId="15" borderId="41" xfId="8" applyFill="1" applyBorder="1" applyAlignment="1" applyProtection="1">
      <alignment horizontal="center" vertical="center" wrapText="1"/>
    </xf>
    <xf numFmtId="0" fontId="50" fillId="15" borderId="45" xfId="8" applyFill="1" applyBorder="1" applyAlignment="1" applyProtection="1">
      <alignment horizontal="center" vertical="center" wrapText="1"/>
    </xf>
    <xf numFmtId="0" fontId="50" fillId="15" borderId="46" xfId="8" applyFill="1" applyBorder="1" applyAlignment="1" applyProtection="1">
      <alignment horizontal="center" vertical="center" wrapText="1"/>
    </xf>
    <xf numFmtId="0" fontId="50" fillId="15" borderId="47" xfId="8" applyFill="1" applyBorder="1" applyAlignment="1" applyProtection="1">
      <alignment horizontal="center" vertical="center" wrapText="1"/>
    </xf>
    <xf numFmtId="0" fontId="20" fillId="0" borderId="0" xfId="4" applyFont="1" applyProtection="1"/>
    <xf numFmtId="0" fontId="20" fillId="3" borderId="0" xfId="4" applyFont="1" applyFill="1" applyAlignment="1" applyProtection="1">
      <alignment horizontal="left" vertical="center"/>
    </xf>
    <xf numFmtId="0" fontId="46" fillId="0" borderId="0" xfId="4" applyFont="1" applyProtection="1"/>
    <xf numFmtId="0" fontId="46" fillId="0" borderId="0" xfId="0" applyFont="1" applyProtection="1"/>
    <xf numFmtId="0" fontId="8" fillId="2" borderId="21" xfId="5" applyFont="1" applyFill="1" applyBorder="1" applyAlignment="1" applyProtection="1">
      <alignment horizontal="center" vertical="center"/>
      <protection hidden="1"/>
    </xf>
    <xf numFmtId="0" fontId="8" fillId="2" borderId="23" xfId="5" applyFont="1" applyFill="1" applyBorder="1" applyAlignment="1" applyProtection="1">
      <alignment horizontal="center" vertical="center"/>
      <protection hidden="1"/>
    </xf>
    <xf numFmtId="0" fontId="8" fillId="2" borderId="25" xfId="5" applyFont="1" applyFill="1" applyBorder="1" applyAlignment="1" applyProtection="1">
      <alignment horizontal="center" vertical="center"/>
      <protection hidden="1"/>
    </xf>
    <xf numFmtId="0" fontId="8" fillId="2" borderId="21" xfId="5" applyFont="1" applyFill="1" applyBorder="1" applyAlignment="1" applyProtection="1">
      <alignment horizontal="center" vertical="center" wrapText="1"/>
      <protection hidden="1"/>
    </xf>
    <xf numFmtId="0" fontId="8" fillId="2" borderId="23" xfId="5" applyFont="1" applyFill="1" applyBorder="1" applyAlignment="1" applyProtection="1">
      <alignment horizontal="center" vertical="center" wrapText="1"/>
      <protection hidden="1"/>
    </xf>
    <xf numFmtId="0" fontId="8" fillId="2" borderId="25" xfId="5" applyFont="1" applyFill="1" applyBorder="1" applyAlignment="1" applyProtection="1">
      <alignment horizontal="center" vertical="center" wrapText="1"/>
      <protection hidden="1"/>
    </xf>
    <xf numFmtId="0" fontId="8" fillId="2" borderId="2" xfId="5" applyFont="1" applyFill="1" applyBorder="1" applyAlignment="1" applyProtection="1">
      <alignment horizontal="center" vertical="center" wrapText="1"/>
      <protection hidden="1"/>
    </xf>
    <xf numFmtId="0" fontId="8" fillId="2" borderId="0" xfId="5" applyFont="1" applyFill="1" applyBorder="1" applyAlignment="1" applyProtection="1">
      <alignment horizontal="center" vertical="center" wrapText="1"/>
      <protection hidden="1"/>
    </xf>
    <xf numFmtId="168" fontId="9" fillId="0" borderId="12" xfId="2" applyNumberFormat="1" applyFont="1" applyFill="1" applyBorder="1" applyAlignment="1" applyProtection="1">
      <alignment horizontal="center" vertical="center" wrapText="1"/>
      <protection hidden="1"/>
    </xf>
    <xf numFmtId="0" fontId="52" fillId="15" borderId="0" xfId="0" applyFont="1" applyFill="1" applyBorder="1" applyAlignment="1" applyProtection="1">
      <alignment horizontal="center" vertical="center"/>
      <protection hidden="1"/>
    </xf>
    <xf numFmtId="0" fontId="9" fillId="6" borderId="0" xfId="0" applyFont="1" applyFill="1" applyBorder="1" applyAlignment="1" applyProtection="1">
      <alignment horizontal="left" vertical="top" wrapText="1"/>
      <protection hidden="1"/>
    </xf>
    <xf numFmtId="0" fontId="8" fillId="2" borderId="2" xfId="5" applyFont="1" applyFill="1" applyBorder="1" applyAlignment="1" applyProtection="1">
      <alignment horizontal="center" vertical="center"/>
      <protection hidden="1"/>
    </xf>
    <xf numFmtId="0" fontId="8" fillId="2" borderId="0" xfId="5" applyFont="1" applyFill="1" applyBorder="1" applyAlignment="1" applyProtection="1">
      <alignment horizontal="center" vertical="center"/>
      <protection hidden="1"/>
    </xf>
    <xf numFmtId="168" fontId="9" fillId="0" borderId="23" xfId="2" applyNumberFormat="1" applyFont="1" applyFill="1" applyBorder="1" applyAlignment="1" applyProtection="1">
      <alignment horizontal="center" vertical="center" wrapText="1"/>
      <protection hidden="1"/>
    </xf>
    <xf numFmtId="168" fontId="9" fillId="0" borderId="25" xfId="2" applyNumberFormat="1" applyFont="1" applyFill="1" applyBorder="1" applyAlignment="1" applyProtection="1">
      <alignment horizontal="center" vertical="center" wrapText="1"/>
      <protection hidden="1"/>
    </xf>
    <xf numFmtId="0" fontId="10" fillId="0" borderId="9"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9" fillId="0" borderId="9" xfId="0" applyFont="1" applyBorder="1" applyAlignment="1" applyProtection="1">
      <alignment horizontal="right"/>
      <protection locked="0"/>
    </xf>
    <xf numFmtId="0" fontId="19" fillId="0" borderId="11" xfId="0" applyFont="1" applyBorder="1" applyAlignment="1" applyProtection="1">
      <alignment horizontal="right"/>
      <protection locked="0"/>
    </xf>
    <xf numFmtId="173" fontId="19" fillId="0" borderId="9" xfId="3" applyNumberFormat="1" applyFont="1" applyBorder="1" applyAlignment="1" applyProtection="1">
      <alignment horizontal="right"/>
      <protection locked="0"/>
    </xf>
    <xf numFmtId="173" fontId="19" fillId="0" borderId="11" xfId="3" applyNumberFormat="1" applyFont="1" applyBorder="1" applyAlignment="1" applyProtection="1">
      <alignment horizontal="right"/>
      <protection locked="0"/>
    </xf>
    <xf numFmtId="170" fontId="19" fillId="0" borderId="9" xfId="1" applyNumberFormat="1" applyFont="1" applyBorder="1" applyAlignment="1" applyProtection="1">
      <alignment horizontal="right"/>
      <protection locked="0"/>
    </xf>
    <xf numFmtId="170" fontId="19" fillId="0" borderId="11" xfId="1" applyNumberFormat="1" applyFont="1" applyBorder="1" applyAlignment="1" applyProtection="1">
      <alignment horizontal="right"/>
      <protection locked="0"/>
    </xf>
    <xf numFmtId="170" fontId="44" fillId="14" borderId="10" xfId="1" applyNumberFormat="1" applyFont="1" applyFill="1" applyBorder="1" applyAlignment="1" applyProtection="1">
      <alignment horizontal="center"/>
      <protection hidden="1"/>
    </xf>
    <xf numFmtId="0" fontId="44" fillId="14" borderId="9" xfId="0" applyFont="1" applyFill="1" applyBorder="1" applyAlignment="1" applyProtection="1">
      <alignment horizontal="right"/>
      <protection locked="0"/>
    </xf>
    <xf numFmtId="0" fontId="44" fillId="14" borderId="10" xfId="0" applyFont="1" applyFill="1" applyBorder="1" applyAlignment="1" applyProtection="1">
      <alignment horizontal="right"/>
      <protection locked="0"/>
    </xf>
    <xf numFmtId="0" fontId="19" fillId="0" borderId="2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22" fillId="14" borderId="1" xfId="0" applyFont="1" applyFill="1" applyBorder="1" applyAlignment="1" applyProtection="1">
      <alignment horizontal="center" vertical="center"/>
      <protection locked="0"/>
    </xf>
    <xf numFmtId="0" fontId="22" fillId="14" borderId="3" xfId="0" applyFont="1" applyFill="1" applyBorder="1" applyAlignment="1" applyProtection="1">
      <alignment horizontal="center" vertical="center"/>
      <protection locked="0"/>
    </xf>
    <xf numFmtId="0" fontId="20" fillId="0" borderId="12" xfId="0" applyFont="1" applyFill="1" applyBorder="1" applyAlignment="1" applyProtection="1">
      <alignment horizontal="left" vertical="center" wrapText="1"/>
      <protection locked="0"/>
    </xf>
    <xf numFmtId="0" fontId="52" fillId="15"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38" fillId="14" borderId="9" xfId="0" applyFont="1" applyFill="1" applyBorder="1" applyAlignment="1" applyProtection="1">
      <alignment horizontal="center" vertical="center"/>
      <protection locked="0"/>
    </xf>
    <xf numFmtId="0" fontId="38" fillId="14" borderId="10" xfId="0" applyFont="1" applyFill="1" applyBorder="1" applyAlignment="1" applyProtection="1">
      <alignment horizontal="center" vertical="center"/>
      <protection locked="0"/>
    </xf>
    <xf numFmtId="0" fontId="38" fillId="14" borderId="11" xfId="0" applyFont="1" applyFill="1" applyBorder="1" applyAlignment="1" applyProtection="1">
      <alignment horizontal="center" vertical="center"/>
      <protection locked="0"/>
    </xf>
    <xf numFmtId="0" fontId="38" fillId="15" borderId="6" xfId="0" applyFont="1" applyFill="1" applyBorder="1" applyAlignment="1" applyProtection="1">
      <alignment horizontal="center" vertical="center" wrapText="1"/>
      <protection locked="0"/>
    </xf>
    <xf numFmtId="0" fontId="38" fillId="15" borderId="8" xfId="0" applyFont="1" applyFill="1" applyBorder="1" applyAlignment="1" applyProtection="1">
      <alignment horizontal="center" vertical="center" wrapText="1"/>
      <protection locked="0"/>
    </xf>
    <xf numFmtId="0" fontId="38" fillId="15" borderId="25" xfId="0" applyFont="1" applyFill="1" applyBorder="1" applyAlignment="1" applyProtection="1">
      <alignment horizontal="center" vertical="center" wrapText="1"/>
      <protection locked="0"/>
    </xf>
    <xf numFmtId="0" fontId="31" fillId="2" borderId="0" xfId="4"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0" fontId="12" fillId="15" borderId="2" xfId="0" applyFont="1" applyFill="1" applyBorder="1" applyAlignment="1" applyProtection="1">
      <alignment horizontal="center" vertical="center"/>
      <protection locked="0"/>
    </xf>
    <xf numFmtId="0" fontId="12" fillId="15" borderId="3" xfId="0" applyFont="1" applyFill="1" applyBorder="1" applyAlignment="1" applyProtection="1">
      <alignment horizontal="center" vertical="center"/>
      <protection locked="0"/>
    </xf>
    <xf numFmtId="0" fontId="20" fillId="6" borderId="0" xfId="0" applyFont="1" applyFill="1" applyBorder="1" applyAlignment="1" applyProtection="1">
      <alignment horizontal="left" vertical="center" wrapText="1"/>
      <protection hidden="1"/>
    </xf>
    <xf numFmtId="0" fontId="10" fillId="0" borderId="10" xfId="0" applyFont="1" applyBorder="1" applyAlignment="1" applyProtection="1">
      <alignment horizontal="center"/>
      <protection locked="0"/>
    </xf>
    <xf numFmtId="0" fontId="34" fillId="2" borderId="0" xfId="0" applyFont="1" applyFill="1" applyAlignment="1" applyProtection="1">
      <alignment horizontal="center" vertical="center"/>
      <protection locked="0"/>
    </xf>
    <xf numFmtId="9" fontId="28" fillId="4" borderId="0" xfId="0" applyNumberFormat="1" applyFont="1" applyFill="1" applyAlignment="1" applyProtection="1">
      <alignment horizontal="center" vertical="center"/>
      <protection hidden="1"/>
    </xf>
    <xf numFmtId="9" fontId="55" fillId="13" borderId="0" xfId="0" applyNumberFormat="1" applyFont="1" applyFill="1" applyAlignment="1" applyProtection="1">
      <alignment horizontal="center" vertical="center"/>
      <protection hidden="1"/>
    </xf>
    <xf numFmtId="9" fontId="28" fillId="4" borderId="0" xfId="0" applyNumberFormat="1" applyFont="1" applyFill="1" applyBorder="1" applyAlignment="1" applyProtection="1">
      <alignment horizontal="center" vertical="center"/>
      <protection locked="0"/>
    </xf>
    <xf numFmtId="0" fontId="51" fillId="14" borderId="0" xfId="0" applyFont="1" applyFill="1" applyAlignment="1" applyProtection="1">
      <alignment horizontal="center" vertical="center"/>
      <protection locked="0"/>
    </xf>
    <xf numFmtId="0" fontId="52" fillId="15" borderId="0" xfId="0" applyFont="1" applyFill="1" applyAlignment="1" applyProtection="1">
      <alignment horizontal="center" vertical="center"/>
      <protection locked="0"/>
    </xf>
    <xf numFmtId="0" fontId="48" fillId="2" borderId="0" xfId="4" applyFont="1" applyFill="1" applyBorder="1" applyAlignment="1" applyProtection="1">
      <alignment horizontal="center" vertical="center"/>
      <protection locked="0"/>
    </xf>
    <xf numFmtId="0" fontId="17" fillId="2" borderId="0" xfId="5" applyFont="1" applyFill="1" applyBorder="1" applyAlignment="1" applyProtection="1">
      <alignment horizontal="center" vertical="center" wrapText="1"/>
      <protection locked="0"/>
    </xf>
    <xf numFmtId="172" fontId="42" fillId="5" borderId="0" xfId="0" applyNumberFormat="1" applyFont="1" applyFill="1" applyBorder="1" applyAlignment="1" applyProtection="1">
      <alignment horizontal="center" vertical="center"/>
      <protection locked="0"/>
    </xf>
    <xf numFmtId="172" fontId="42" fillId="14" borderId="0" xfId="0" applyNumberFormat="1" applyFont="1" applyFill="1" applyBorder="1" applyAlignment="1" applyProtection="1">
      <alignment horizontal="center" vertical="center"/>
      <protection locked="0"/>
    </xf>
    <xf numFmtId="0" fontId="17" fillId="2" borderId="2" xfId="5" applyFont="1" applyFill="1" applyBorder="1" applyAlignment="1" applyProtection="1">
      <alignment horizontal="center" vertical="center"/>
      <protection locked="0"/>
    </xf>
    <xf numFmtId="0" fontId="17" fillId="2" borderId="0" xfId="5" applyFont="1" applyFill="1" applyBorder="1" applyAlignment="1" applyProtection="1">
      <alignment horizontal="center" vertical="center"/>
      <protection locked="0"/>
    </xf>
    <xf numFmtId="172" fontId="19" fillId="0" borderId="12" xfId="0" applyNumberFormat="1" applyFont="1" applyBorder="1" applyAlignment="1" applyProtection="1">
      <alignment horizontal="left" vertical="top" wrapText="1"/>
      <protection locked="0"/>
    </xf>
    <xf numFmtId="172" fontId="41" fillId="0" borderId="12" xfId="0" applyNumberFormat="1" applyFont="1" applyBorder="1" applyAlignment="1" applyProtection="1">
      <alignment horizontal="center" wrapText="1"/>
      <protection locked="0"/>
    </xf>
    <xf numFmtId="174" fontId="19" fillId="0" borderId="12" xfId="0" applyNumberFormat="1" applyFont="1" applyBorder="1" applyAlignment="1" applyProtection="1">
      <alignment horizontal="center" wrapText="1"/>
      <protection locked="0"/>
    </xf>
    <xf numFmtId="0" fontId="19" fillId="15" borderId="0" xfId="0" applyFont="1" applyFill="1" applyAlignment="1" applyProtection="1">
      <alignment horizontal="center"/>
      <protection locked="0"/>
    </xf>
    <xf numFmtId="171" fontId="42" fillId="14" borderId="0" xfId="0" applyNumberFormat="1" applyFont="1" applyFill="1" applyBorder="1" applyAlignment="1" applyProtection="1">
      <alignment horizontal="center" vertical="center"/>
      <protection locked="0"/>
    </xf>
    <xf numFmtId="0" fontId="17" fillId="2" borderId="2" xfId="5" applyFont="1" applyFill="1" applyBorder="1" applyAlignment="1" applyProtection="1">
      <alignment horizontal="center" vertical="center" wrapText="1"/>
      <protection locked="0"/>
    </xf>
    <xf numFmtId="174" fontId="41" fillId="0" borderId="12" xfId="0" applyNumberFormat="1" applyFont="1" applyBorder="1" applyAlignment="1" applyProtection="1">
      <alignment horizontal="center" wrapText="1"/>
      <protection locked="0"/>
    </xf>
    <xf numFmtId="0" fontId="11" fillId="0" borderId="9"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7" fillId="14" borderId="0" xfId="0" applyFont="1" applyFill="1" applyAlignment="1" applyProtection="1">
      <alignment horizontal="center" vertical="center"/>
      <protection locked="0"/>
    </xf>
    <xf numFmtId="1" fontId="20" fillId="3" borderId="34" xfId="6" applyNumberFormat="1" applyFont="1" applyFill="1" applyBorder="1" applyAlignment="1" applyProtection="1">
      <alignment horizontal="left" vertical="top"/>
      <protection locked="0"/>
    </xf>
    <xf numFmtId="1" fontId="20" fillId="3" borderId="24" xfId="6" applyNumberFormat="1" applyFont="1" applyFill="1" applyBorder="1" applyAlignment="1" applyProtection="1">
      <alignment horizontal="left" vertical="top"/>
      <protection locked="0"/>
    </xf>
    <xf numFmtId="0" fontId="22" fillId="2" borderId="4"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wrapText="1"/>
    </xf>
    <xf numFmtId="168" fontId="22" fillId="2" borderId="34" xfId="6" applyNumberFormat="1" applyFont="1" applyFill="1" applyBorder="1" applyAlignment="1" applyProtection="1">
      <alignment horizontal="center" vertical="top"/>
    </xf>
    <xf numFmtId="168" fontId="22" fillId="2" borderId="24" xfId="6" applyNumberFormat="1" applyFont="1" applyFill="1" applyBorder="1" applyAlignment="1" applyProtection="1">
      <alignment horizontal="center" vertical="top"/>
    </xf>
    <xf numFmtId="0" fontId="22" fillId="2" borderId="36" xfId="0" applyFont="1" applyFill="1" applyBorder="1" applyAlignment="1" applyProtection="1">
      <alignment horizontal="center" vertical="center" wrapText="1"/>
    </xf>
    <xf numFmtId="168" fontId="20" fillId="3" borderId="34" xfId="6" applyNumberFormat="1" applyFont="1" applyFill="1" applyBorder="1" applyAlignment="1" applyProtection="1">
      <alignment horizontal="left" vertical="top"/>
      <protection locked="0"/>
    </xf>
    <xf numFmtId="168" fontId="20" fillId="3" borderId="24" xfId="6" applyNumberFormat="1" applyFont="1" applyFill="1" applyBorder="1" applyAlignment="1" applyProtection="1">
      <alignment horizontal="left" vertical="top"/>
      <protection locked="0"/>
    </xf>
    <xf numFmtId="168" fontId="21" fillId="3" borderId="34" xfId="6" applyNumberFormat="1" applyFont="1" applyFill="1" applyBorder="1" applyAlignment="1" applyProtection="1">
      <alignment horizontal="left" vertical="top"/>
      <protection locked="0"/>
    </xf>
    <xf numFmtId="168" fontId="21" fillId="3" borderId="24" xfId="6" applyNumberFormat="1" applyFont="1" applyFill="1" applyBorder="1" applyAlignment="1" applyProtection="1">
      <alignment horizontal="left" vertical="top"/>
      <protection locked="0"/>
    </xf>
    <xf numFmtId="0" fontId="29" fillId="6" borderId="0" xfId="0" applyFont="1" applyFill="1" applyAlignment="1" applyProtection="1">
      <alignment horizontal="left" wrapText="1"/>
      <protection locked="0"/>
    </xf>
    <xf numFmtId="174" fontId="22" fillId="2" borderId="52" xfId="0" applyNumberFormat="1" applyFont="1" applyFill="1" applyBorder="1" applyAlignment="1" applyProtection="1">
      <alignment horizontal="center"/>
    </xf>
    <xf numFmtId="174" fontId="22" fillId="2" borderId="53" xfId="0" applyNumberFormat="1" applyFont="1" applyFill="1" applyBorder="1" applyAlignment="1" applyProtection="1">
      <alignment horizontal="center"/>
    </xf>
    <xf numFmtId="0" fontId="22" fillId="2" borderId="54" xfId="0" applyFont="1" applyFill="1" applyBorder="1" applyAlignment="1" applyProtection="1">
      <alignment horizontal="center"/>
    </xf>
    <xf numFmtId="0" fontId="22" fillId="2" borderId="55" xfId="0" applyFont="1" applyFill="1" applyBorder="1" applyAlignment="1" applyProtection="1">
      <alignment horizontal="center"/>
    </xf>
    <xf numFmtId="0" fontId="20" fillId="0" borderId="0" xfId="0" applyFont="1" applyAlignment="1" applyProtection="1">
      <alignment horizontal="left" wrapText="1"/>
      <protection locked="0"/>
    </xf>
    <xf numFmtId="170" fontId="21" fillId="3" borderId="34" xfId="1" applyNumberFormat="1" applyFont="1" applyFill="1" applyBorder="1" applyAlignment="1" applyProtection="1">
      <alignment horizontal="center" vertical="top"/>
      <protection locked="0"/>
    </xf>
    <xf numFmtId="170" fontId="21" fillId="3" borderId="24" xfId="1" applyNumberFormat="1" applyFont="1" applyFill="1" applyBorder="1" applyAlignment="1" applyProtection="1">
      <alignment horizontal="center" vertical="top"/>
      <protection locked="0"/>
    </xf>
    <xf numFmtId="170" fontId="20" fillId="3" borderId="34" xfId="1" applyNumberFormat="1" applyFont="1" applyFill="1" applyBorder="1" applyAlignment="1" applyProtection="1">
      <alignment horizontal="left" vertical="top"/>
      <protection locked="0"/>
    </xf>
    <xf numFmtId="170" fontId="20" fillId="3" borderId="51" xfId="1" applyNumberFormat="1" applyFont="1" applyFill="1" applyBorder="1" applyAlignment="1" applyProtection="1">
      <alignment horizontal="left" vertical="top"/>
      <protection locked="0"/>
    </xf>
    <xf numFmtId="170" fontId="20" fillId="3" borderId="24" xfId="1" applyNumberFormat="1" applyFont="1" applyFill="1" applyBorder="1" applyAlignment="1" applyProtection="1">
      <alignment horizontal="left" vertical="top"/>
      <protection locked="0"/>
    </xf>
    <xf numFmtId="0" fontId="22" fillId="14" borderId="4" xfId="0" applyFont="1" applyFill="1" applyBorder="1" applyAlignment="1" applyProtection="1">
      <alignment horizontal="center" vertical="center"/>
      <protection locked="0"/>
    </xf>
    <xf numFmtId="0" fontId="22" fillId="14" borderId="0" xfId="0"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8" xfId="0" applyFont="1" applyFill="1" applyBorder="1" applyAlignment="1" applyProtection="1">
      <alignment horizontal="left" vertical="center" wrapText="1"/>
    </xf>
    <xf numFmtId="0" fontId="22" fillId="2" borderId="21"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168" fontId="22" fillId="2" borderId="34" xfId="6" applyNumberFormat="1" applyFont="1" applyFill="1" applyBorder="1" applyAlignment="1" applyProtection="1">
      <alignment horizontal="center"/>
    </xf>
    <xf numFmtId="168" fontId="22" fillId="2" borderId="24" xfId="6" applyNumberFormat="1" applyFont="1" applyFill="1" applyBorder="1" applyAlignment="1" applyProtection="1">
      <alignment horizontal="center"/>
    </xf>
    <xf numFmtId="170" fontId="20" fillId="3" borderId="34" xfId="1" applyNumberFormat="1" applyFont="1" applyFill="1" applyBorder="1" applyAlignment="1" applyProtection="1">
      <alignment vertical="top"/>
      <protection locked="0"/>
    </xf>
    <xf numFmtId="170" fontId="20" fillId="3" borderId="51" xfId="1" applyNumberFormat="1" applyFont="1" applyFill="1" applyBorder="1" applyAlignment="1" applyProtection="1">
      <alignment vertical="top"/>
      <protection locked="0"/>
    </xf>
    <xf numFmtId="1" fontId="20" fillId="3" borderId="33" xfId="6" applyNumberFormat="1" applyFont="1" applyFill="1" applyBorder="1" applyAlignment="1" applyProtection="1">
      <alignment horizontal="left" vertical="top"/>
      <protection locked="0"/>
    </xf>
    <xf numFmtId="1" fontId="20" fillId="3" borderId="22" xfId="6" applyNumberFormat="1" applyFont="1" applyFill="1" applyBorder="1" applyAlignment="1" applyProtection="1">
      <alignment horizontal="left" vertical="top"/>
      <protection locked="0"/>
    </xf>
    <xf numFmtId="0" fontId="22" fillId="14" borderId="2" xfId="0" applyFont="1" applyFill="1" applyBorder="1" applyAlignment="1" applyProtection="1">
      <alignment horizontal="center" vertical="center"/>
      <protection locked="0"/>
    </xf>
    <xf numFmtId="0" fontId="22" fillId="14" borderId="6" xfId="0" applyFont="1" applyFill="1" applyBorder="1" applyAlignment="1" applyProtection="1">
      <alignment horizontal="center" vertical="center"/>
      <protection locked="0"/>
    </xf>
    <xf numFmtId="0" fontId="22" fillId="14" borderId="7" xfId="0" applyFont="1" applyFill="1" applyBorder="1" applyAlignment="1" applyProtection="1">
      <alignment horizontal="center" vertical="center"/>
      <protection locked="0"/>
    </xf>
    <xf numFmtId="0" fontId="22" fillId="14" borderId="8" xfId="0" applyFont="1" applyFill="1" applyBorder="1" applyAlignment="1" applyProtection="1">
      <alignment horizontal="center" vertical="center"/>
      <protection locked="0"/>
    </xf>
    <xf numFmtId="0" fontId="7" fillId="14" borderId="0" xfId="0" applyFont="1" applyFill="1" applyAlignment="1" applyProtection="1">
      <alignment horizontal="center" vertical="center" wrapText="1"/>
      <protection locked="0"/>
    </xf>
    <xf numFmtId="0" fontId="29" fillId="6" borderId="0" xfId="0" applyFont="1" applyFill="1" applyAlignment="1" applyProtection="1">
      <alignment horizontal="left" vertical="center" wrapText="1"/>
      <protection locked="0"/>
    </xf>
    <xf numFmtId="0" fontId="22" fillId="14" borderId="48" xfId="0" applyFont="1" applyFill="1" applyBorder="1" applyAlignment="1" applyProtection="1">
      <alignment horizontal="center" vertical="center"/>
      <protection locked="0"/>
    </xf>
    <xf numFmtId="0" fontId="22" fillId="14" borderId="49" xfId="0" applyFont="1" applyFill="1" applyBorder="1" applyAlignment="1" applyProtection="1">
      <alignment horizontal="center" vertical="center"/>
      <protection locked="0"/>
    </xf>
    <xf numFmtId="0" fontId="22" fillId="14" borderId="50"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hidden="1"/>
    </xf>
    <xf numFmtId="0" fontId="20" fillId="3" borderId="12" xfId="0" applyFont="1" applyFill="1" applyBorder="1" applyAlignment="1" applyProtection="1">
      <alignment horizontal="center" vertical="center"/>
      <protection locked="0"/>
    </xf>
    <xf numFmtId="0" fontId="37" fillId="3" borderId="0" xfId="0" applyFont="1" applyFill="1" applyBorder="1" applyAlignment="1">
      <alignment horizontal="left" wrapText="1"/>
    </xf>
    <xf numFmtId="0" fontId="37" fillId="3" borderId="0" xfId="0" applyFont="1" applyFill="1" applyBorder="1" applyAlignment="1">
      <alignment horizontal="left"/>
    </xf>
  </cellXfs>
  <cellStyles count="9">
    <cellStyle name="Excel Built-in Normal" xfId="5" xr:uid="{00000000-0005-0000-0000-000000000000}"/>
    <cellStyle name="Hipervínculo" xfId="4" builtinId="8"/>
    <cellStyle name="Millares" xfId="1" builtinId="3"/>
    <cellStyle name="Moneda" xfId="2" builtinId="4"/>
    <cellStyle name="Moneda 2" xfId="6" xr:uid="{00000000-0005-0000-0000-000004000000}"/>
    <cellStyle name="Normal" xfId="0" builtinId="0"/>
    <cellStyle name="Porcentaje" xfId="3" builtinId="5"/>
    <cellStyle name="Porcentaje 2" xfId="7" xr:uid="{00000000-0005-0000-0000-000007000000}"/>
    <cellStyle name="Título" xfId="8" builtinId="15"/>
  </cellStyles>
  <dxfs count="82">
    <dxf>
      <font>
        <b val="0"/>
        <i val="0"/>
        <strike val="0"/>
        <condense val="0"/>
        <extend val="0"/>
        <outline val="0"/>
        <shadow val="0"/>
        <u val="none"/>
        <vertAlign val="baseline"/>
        <sz val="9"/>
        <color auto="1"/>
        <name val="Calibri"/>
        <scheme val="minor"/>
      </font>
      <fill>
        <patternFill patternType="solid">
          <fgColor indexed="64"/>
          <bgColor theme="0"/>
        </patternFill>
      </fill>
    </dxf>
    <dxf>
      <font>
        <b val="0"/>
        <i val="0"/>
        <strike val="0"/>
        <condense val="0"/>
        <extend val="0"/>
        <outline val="0"/>
        <shadow val="0"/>
        <u val="none"/>
        <vertAlign val="baseline"/>
        <sz val="9"/>
        <color auto="1"/>
        <name val="Calibri"/>
        <scheme val="minor"/>
      </font>
      <fill>
        <patternFill patternType="solid">
          <fgColor indexed="64"/>
          <bgColor theme="0"/>
        </patternFill>
      </fill>
    </dxf>
    <dxf>
      <font>
        <b val="0"/>
        <i val="0"/>
        <strike val="0"/>
        <condense val="0"/>
        <extend val="0"/>
        <outline val="0"/>
        <shadow val="0"/>
        <u val="none"/>
        <vertAlign val="baseline"/>
        <sz val="9"/>
        <color auto="1"/>
        <name val="Calibri"/>
        <scheme val="minor"/>
      </font>
      <fill>
        <patternFill patternType="solid">
          <fgColor indexed="64"/>
          <bgColor theme="0"/>
        </patternFill>
      </fill>
    </dxf>
    <dxf>
      <font>
        <color rgb="FF006100"/>
      </font>
      <fill>
        <patternFill>
          <bgColor rgb="FFC6EFCE"/>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FF0000"/>
        </patternFill>
      </fill>
    </dxf>
    <dxf>
      <font>
        <color rgb="FF006100"/>
      </font>
      <fill>
        <patternFill>
          <bgColor rgb="FFFF0000"/>
        </patternFill>
      </fill>
    </dxf>
    <dxf>
      <font>
        <color rgb="FF006100"/>
      </font>
      <fill>
        <patternFill>
          <bgColor rgb="FFC6EFCE"/>
        </patternFill>
      </fill>
    </dxf>
    <dxf>
      <font>
        <color auto="1"/>
      </font>
      <fill>
        <patternFill>
          <bgColor rgb="FFFF000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FF0000"/>
        </patternFill>
      </fill>
    </dxf>
    <dxf>
      <font>
        <color rgb="FF006100"/>
      </font>
      <fill>
        <patternFill>
          <bgColor rgb="FFFF0000"/>
        </patternFill>
      </fill>
    </dxf>
    <dxf>
      <font>
        <color rgb="FF006100"/>
      </font>
      <fill>
        <patternFill>
          <bgColor rgb="FFC6EFCE"/>
        </patternFill>
      </fill>
    </dxf>
    <dxf>
      <font>
        <color auto="1"/>
      </font>
      <fill>
        <patternFill>
          <bgColor rgb="FFFF000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C6EFCE"/>
        </patternFill>
      </fill>
    </dxf>
    <dxf>
      <font>
        <color rgb="FF006100"/>
      </font>
      <fill>
        <patternFill>
          <bgColor rgb="FFC6EFCE"/>
        </patternFill>
      </fill>
    </dxf>
    <dxf>
      <fill>
        <patternFill>
          <bgColor rgb="FF00B050"/>
        </patternFill>
      </fill>
    </dxf>
    <dxf>
      <font>
        <color rgb="FF006100"/>
      </font>
      <fill>
        <patternFill>
          <bgColor rgb="FFFF0000"/>
        </patternFill>
      </fill>
    </dxf>
    <dxf>
      <font>
        <color rgb="FF006100"/>
      </font>
      <fill>
        <patternFill>
          <bgColor rgb="FFFF0000"/>
        </patternFill>
      </fill>
    </dxf>
    <dxf>
      <font>
        <color rgb="FF006100"/>
      </font>
      <fill>
        <patternFill>
          <bgColor rgb="FFC6EFCE"/>
        </patternFill>
      </fill>
    </dxf>
    <dxf>
      <font>
        <color auto="1"/>
      </font>
      <fill>
        <patternFill>
          <bgColor rgb="FFFF000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E502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4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s-CR"/>
              <a:t>Ingreso Bruto vs </a:t>
            </a:r>
          </a:p>
          <a:p>
            <a:pPr>
              <a:defRPr/>
            </a:pPr>
            <a:r>
              <a:rPr lang="es-CR"/>
              <a:t>Gasto, Deuda  y Ahorro</a:t>
            </a:r>
          </a:p>
        </c:rich>
      </c:tx>
      <c:overlay val="0"/>
      <c:spPr>
        <a:noFill/>
        <a:ln>
          <a:noFill/>
        </a:ln>
        <a:effectLst/>
      </c:spPr>
      <c:txPr>
        <a:bodyPr rot="0" spcFirstLastPara="1" vertOverflow="ellipsis" vert="horz" wrap="square" anchor="ctr" anchorCtr="1"/>
        <a:lstStyle/>
        <a:p>
          <a:pPr>
            <a:defRPr sz="144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title>
    <c:autoTitleDeleted val="0"/>
    <c:plotArea>
      <c:layout>
        <c:manualLayout>
          <c:layoutTarget val="inner"/>
          <c:xMode val="edge"/>
          <c:yMode val="edge"/>
          <c:x val="0.17795114485369637"/>
          <c:y val="0.20362299477908222"/>
          <c:w val="0.66997173946607058"/>
          <c:h val="0.70382254564749813"/>
        </c:manualLayout>
      </c:layout>
      <c:barChart>
        <c:barDir val="col"/>
        <c:grouping val="stacked"/>
        <c:varyColors val="0"/>
        <c:ser>
          <c:idx val="0"/>
          <c:order val="0"/>
          <c:tx>
            <c:strRef>
              <c:f>Resultados!$Z$12</c:f>
              <c:strCache>
                <c:ptCount val="1"/>
                <c:pt idx="0">
                  <c:v> Gastos </c:v>
                </c:pt>
              </c:strCache>
            </c:strRef>
          </c:tx>
          <c:spPr>
            <a:gradFill rotWithShape="1">
              <a:gsLst>
                <a:gs pos="0">
                  <a:schemeClr val="accent3">
                    <a:tint val="54000"/>
                    <a:satMod val="103000"/>
                    <a:lumMod val="102000"/>
                    <a:tint val="94000"/>
                  </a:schemeClr>
                </a:gs>
                <a:gs pos="50000">
                  <a:schemeClr val="accent3">
                    <a:tint val="54000"/>
                    <a:satMod val="110000"/>
                    <a:lumMod val="100000"/>
                    <a:shade val="100000"/>
                  </a:schemeClr>
                </a:gs>
                <a:gs pos="100000">
                  <a:schemeClr val="accent3">
                    <a:tint val="54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Resultados!$Z$11:$Z$12</c:f>
              <c:strCache>
                <c:ptCount val="2"/>
                <c:pt idx="0">
                  <c:v> Ingreso Bruto </c:v>
                </c:pt>
                <c:pt idx="1">
                  <c:v> Gastos </c:v>
                </c:pt>
              </c:strCache>
            </c:strRef>
          </c:cat>
          <c:val>
            <c:numRef>
              <c:f>Resultados!$AA$11:$AA$12</c:f>
              <c:numCache>
                <c:formatCode>_(* #\ ##0.00_);_(* \(#\ ##0.00\);_(* "-"??_);_(@_)</c:formatCode>
                <c:ptCount val="2"/>
                <c:pt idx="0">
                  <c:v>46260</c:v>
                </c:pt>
                <c:pt idx="1">
                  <c:v>36076.152881666669</c:v>
                </c:pt>
              </c:numCache>
            </c:numRef>
          </c:val>
          <c:extLst>
            <c:ext xmlns:c16="http://schemas.microsoft.com/office/drawing/2014/chart" uri="{C3380CC4-5D6E-409C-BE32-E72D297353CC}">
              <c16:uniqueId val="{00000000-1A38-4ADE-BF7D-01CCEBD172E6}"/>
            </c:ext>
          </c:extLst>
        </c:ser>
        <c:ser>
          <c:idx val="2"/>
          <c:order val="1"/>
          <c:tx>
            <c:strRef>
              <c:f>Resultados!$AB$12</c:f>
              <c:strCache>
                <c:ptCount val="1"/>
                <c:pt idx="0">
                  <c:v> Deuda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Resultados!$Z$11:$Z$12</c:f>
              <c:strCache>
                <c:ptCount val="2"/>
                <c:pt idx="0">
                  <c:v> Ingreso Bruto </c:v>
                </c:pt>
                <c:pt idx="1">
                  <c:v> Gastos </c:v>
                </c:pt>
              </c:strCache>
            </c:strRef>
          </c:cat>
          <c:val>
            <c:numRef>
              <c:f>Resultados!$AC$11:$AC$12</c:f>
              <c:numCache>
                <c:formatCode>_(* #\ ##0.00_);_(* \(#\ ##0.00\);_(* "-"??_);_(@_)</c:formatCode>
                <c:ptCount val="2"/>
                <c:pt idx="1">
                  <c:v>10000</c:v>
                </c:pt>
              </c:numCache>
            </c:numRef>
          </c:val>
          <c:extLst>
            <c:ext xmlns:c16="http://schemas.microsoft.com/office/drawing/2014/chart" uri="{C3380CC4-5D6E-409C-BE32-E72D297353CC}">
              <c16:uniqueId val="{00000004-1A38-4ADE-BF7D-01CCEBD172E6}"/>
            </c:ext>
          </c:extLst>
        </c:ser>
        <c:ser>
          <c:idx val="4"/>
          <c:order val="2"/>
          <c:tx>
            <c:strRef>
              <c:f>Resultados!$AD$12</c:f>
              <c:strCache>
                <c:ptCount val="1"/>
                <c:pt idx="0">
                  <c:v> Ahorro </c:v>
                </c:pt>
              </c:strCache>
            </c:strRef>
          </c:tx>
          <c:spPr>
            <a:gradFill rotWithShape="1">
              <a:gsLst>
                <a:gs pos="0">
                  <a:schemeClr val="accent3">
                    <a:shade val="53000"/>
                    <a:satMod val="103000"/>
                    <a:lumMod val="102000"/>
                    <a:tint val="94000"/>
                  </a:schemeClr>
                </a:gs>
                <a:gs pos="50000">
                  <a:schemeClr val="accent3">
                    <a:shade val="53000"/>
                    <a:satMod val="110000"/>
                    <a:lumMod val="100000"/>
                    <a:shade val="100000"/>
                  </a:schemeClr>
                </a:gs>
                <a:gs pos="100000">
                  <a:schemeClr val="accent3">
                    <a:shade val="53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Resultados!$Z$11:$Z$12</c:f>
              <c:strCache>
                <c:ptCount val="2"/>
                <c:pt idx="0">
                  <c:v> Ingreso Bruto </c:v>
                </c:pt>
                <c:pt idx="1">
                  <c:v> Gastos </c:v>
                </c:pt>
              </c:strCache>
            </c:strRef>
          </c:cat>
          <c:val>
            <c:numRef>
              <c:f>Resultados!$AE$11:$AE$12</c:f>
              <c:numCache>
                <c:formatCode>_(* #\ ##0.00_);_(* \(#\ ##0.00\);_(* "-"??_);_(@_)</c:formatCode>
                <c:ptCount val="2"/>
                <c:pt idx="1">
                  <c:v>4550</c:v>
                </c:pt>
              </c:numCache>
            </c:numRef>
          </c:val>
          <c:extLst>
            <c:ext xmlns:c16="http://schemas.microsoft.com/office/drawing/2014/chart" uri="{C3380CC4-5D6E-409C-BE32-E72D297353CC}">
              <c16:uniqueId val="{00000006-1A38-4ADE-BF7D-01CCEBD172E6}"/>
            </c:ext>
          </c:extLst>
        </c:ser>
        <c:dLbls>
          <c:dLblPos val="ctr"/>
          <c:showLegendKey val="0"/>
          <c:showVal val="1"/>
          <c:showCatName val="0"/>
          <c:showSerName val="0"/>
          <c:showPercent val="0"/>
          <c:showBubbleSize val="0"/>
        </c:dLbls>
        <c:gapWidth val="90"/>
        <c:overlap val="100"/>
        <c:axId val="2133276832"/>
        <c:axId val="2133276288"/>
      </c:barChart>
      <c:catAx>
        <c:axId val="213327683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crossAx val="2133276288"/>
        <c:crosses val="autoZero"/>
        <c:auto val="1"/>
        <c:lblAlgn val="ctr"/>
        <c:lblOffset val="100"/>
        <c:noMultiLvlLbl val="0"/>
      </c:catAx>
      <c:valAx>
        <c:axId val="2133276288"/>
        <c:scaling>
          <c:orientation val="minMax"/>
        </c:scaling>
        <c:delete val="0"/>
        <c:axPos val="l"/>
        <c:numFmt formatCode="_(* #\ ##0.00_);_(* \(#\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crossAx val="21332768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R"/>
        </a:p>
      </c:txPr>
    </c:legend>
    <c:plotVisOnly val="1"/>
    <c:dispBlanksAs val="gap"/>
    <c:showDLblsOverMax val="0"/>
  </c:chart>
  <c:spPr>
    <a:noFill/>
    <a:ln w="28575" cap="flat" cmpd="sng" algn="ctr">
      <a:solidFill>
        <a:schemeClr val="tx2">
          <a:lumMod val="15000"/>
          <a:lumOff val="85000"/>
        </a:schemeClr>
      </a:solidFill>
      <a:round/>
    </a:ln>
    <a:effectLst/>
  </c:spPr>
  <c:txPr>
    <a:bodyPr/>
    <a:lstStyle/>
    <a:p>
      <a:pPr>
        <a:defRPr sz="1200" b="0" cap="none" spc="0">
          <a:ln w="0"/>
          <a:solidFill>
            <a:schemeClr val="tx1"/>
          </a:solidFill>
          <a:effectLst>
            <a:outerShdw blurRad="38100" dist="19050" dir="2700000" algn="tl" rotWithShape="0">
              <a:schemeClr val="dk1">
                <a:alpha val="40000"/>
              </a:schemeClr>
            </a:outerShdw>
          </a:effectLst>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20</xdr:row>
      <xdr:rowOff>52788</xdr:rowOff>
    </xdr:from>
    <xdr:to>
      <xdr:col>16</xdr:col>
      <xdr:colOff>115455</xdr:colOff>
      <xdr:row>26</xdr:row>
      <xdr:rowOff>128462</xdr:rowOff>
    </xdr:to>
    <xdr:pic>
      <xdr:nvPicPr>
        <xdr:cNvPr id="4" name="Picture 3">
          <a:extLst>
            <a:ext uri="{FF2B5EF4-FFF2-40B4-BE49-F238E27FC236}">
              <a16:creationId xmlns:a16="http://schemas.microsoft.com/office/drawing/2014/main" id="{50BB84F6-622E-984D-B122-5C4BC2A78321}"/>
            </a:ext>
          </a:extLst>
        </xdr:cNvPr>
        <xdr:cNvPicPr>
          <a:picLocks noChangeAspect="1"/>
        </xdr:cNvPicPr>
      </xdr:nvPicPr>
      <xdr:blipFill>
        <a:blip xmlns:r="http://schemas.openxmlformats.org/officeDocument/2006/relationships" r:embed="rId1"/>
        <a:stretch>
          <a:fillRect/>
        </a:stretch>
      </xdr:blipFill>
      <xdr:spPr>
        <a:xfrm>
          <a:off x="595036" y="3631879"/>
          <a:ext cx="8534755" cy="1141408"/>
        </a:xfrm>
        <a:prstGeom prst="rect">
          <a:avLst/>
        </a:prstGeom>
      </xdr:spPr>
    </xdr:pic>
    <xdr:clientData/>
  </xdr:twoCellAnchor>
  <xdr:twoCellAnchor editAs="oneCell">
    <xdr:from>
      <xdr:col>1</xdr:col>
      <xdr:colOff>105581</xdr:colOff>
      <xdr:row>2</xdr:row>
      <xdr:rowOff>159860</xdr:rowOff>
    </xdr:from>
    <xdr:to>
      <xdr:col>5</xdr:col>
      <xdr:colOff>511374</xdr:colOff>
      <xdr:row>18</xdr:row>
      <xdr:rowOff>21492</xdr:rowOff>
    </xdr:to>
    <xdr:pic>
      <xdr:nvPicPr>
        <xdr:cNvPr id="5" name="Picture 4">
          <a:extLst>
            <a:ext uri="{FF2B5EF4-FFF2-40B4-BE49-F238E27FC236}">
              <a16:creationId xmlns:a16="http://schemas.microsoft.com/office/drawing/2014/main" id="{B7889F90-4F08-E047-917C-38DDDAF05E63}"/>
            </a:ext>
          </a:extLst>
        </xdr:cNvPr>
        <xdr:cNvPicPr>
          <a:picLocks noChangeAspect="1"/>
        </xdr:cNvPicPr>
      </xdr:nvPicPr>
      <xdr:blipFill>
        <a:blip xmlns:r="http://schemas.openxmlformats.org/officeDocument/2006/relationships" r:embed="rId2"/>
        <a:stretch>
          <a:fillRect/>
        </a:stretch>
      </xdr:blipFill>
      <xdr:spPr>
        <a:xfrm>
          <a:off x="700616" y="541748"/>
          <a:ext cx="2785933" cy="2703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25400</xdr:colOff>
      <xdr:row>5</xdr:row>
      <xdr:rowOff>150156</xdr:rowOff>
    </xdr:from>
    <xdr:to>
      <xdr:col>17</xdr:col>
      <xdr:colOff>901700</xdr:colOff>
      <xdr:row>21</xdr:row>
      <xdr:rowOff>156882</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423333</xdr:colOff>
      <xdr:row>6</xdr:row>
      <xdr:rowOff>497417</xdr:rowOff>
    </xdr:from>
    <xdr:to>
      <xdr:col>11</xdr:col>
      <xdr:colOff>632857</xdr:colOff>
      <xdr:row>7</xdr:row>
      <xdr:rowOff>168251</xdr:rowOff>
    </xdr:to>
    <xdr:pic>
      <xdr:nvPicPr>
        <xdr:cNvPr id="2" name="Imagen 1">
          <a:extLst>
            <a:ext uri="{FF2B5EF4-FFF2-40B4-BE49-F238E27FC236}">
              <a16:creationId xmlns:a16="http://schemas.microsoft.com/office/drawing/2014/main" id="{4DB209F3-ABA2-45FC-AF23-F702A77BACE7}"/>
            </a:ext>
          </a:extLst>
        </xdr:cNvPr>
        <xdr:cNvPicPr>
          <a:picLocks noChangeAspect="1"/>
        </xdr:cNvPicPr>
      </xdr:nvPicPr>
      <xdr:blipFill>
        <a:blip xmlns:r="http://schemas.openxmlformats.org/officeDocument/2006/relationships" r:embed="rId1"/>
        <a:stretch>
          <a:fillRect/>
        </a:stretch>
      </xdr:blipFill>
      <xdr:spPr>
        <a:xfrm>
          <a:off x="11975041" y="1825625"/>
          <a:ext cx="209524" cy="20529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rmConsultaTCVentanilla" connectionId="1" xr16:uid="{00000000-0016-0000-0700-000000000000}" autoFormatId="16" applyNumberFormats="0" applyBorderFormats="0" applyFontFormats="1" applyPatternFormats="1" applyAlignmentFormats="0" applyWidthHeightFormats="0"/>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2:A14" totalsRowShown="0" headerRowDxfId="2" dataDxfId="1">
  <autoFilter ref="A12:A14" xr:uid="{00000000-0009-0000-0100-000004000000}"/>
  <tableColumns count="1">
    <tableColumn id="1" xr3:uid="{00000000-0010-0000-0000-000001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9"/>
  <sheetViews>
    <sheetView showGridLines="0" zoomScale="90" zoomScaleNormal="90" workbookViewId="0">
      <selection activeCell="I16" sqref="I16:M16"/>
    </sheetView>
  </sheetViews>
  <sheetFormatPr baseColWidth="10" defaultColWidth="7.77734375" defaultRowHeight="14.25" customHeight="1" x14ac:dyDescent="0.3"/>
  <cols>
    <col min="1" max="5" width="7.77734375" style="74"/>
    <col min="6" max="6" width="7.77734375" style="74" customWidth="1"/>
    <col min="7" max="7" width="5.21875" style="74" customWidth="1"/>
    <col min="8" max="8" width="3.77734375" style="74" customWidth="1"/>
    <col min="9" max="16" width="7.77734375" style="74"/>
    <col min="17" max="17" width="12.21875" style="74" bestFit="1" customWidth="1"/>
    <col min="18" max="16384" width="7.77734375" style="74"/>
  </cols>
  <sheetData>
    <row r="1" spans="2:18" ht="23.25" customHeight="1" x14ac:dyDescent="0.3">
      <c r="B1" s="325" t="s">
        <v>0</v>
      </c>
      <c r="C1" s="325"/>
      <c r="D1" s="325"/>
      <c r="E1" s="325"/>
      <c r="F1" s="325"/>
      <c r="G1" s="325"/>
      <c r="H1" s="325"/>
      <c r="I1" s="325"/>
      <c r="J1" s="325"/>
      <c r="K1" s="325"/>
      <c r="L1" s="325"/>
      <c r="M1" s="325"/>
      <c r="N1" s="325"/>
      <c r="O1" s="325"/>
      <c r="P1" s="325"/>
    </row>
    <row r="2" spans="2:18" ht="7.5" customHeight="1" x14ac:dyDescent="0.3">
      <c r="B2" s="75"/>
      <c r="C2" s="75"/>
      <c r="D2" s="75"/>
      <c r="E2" s="75"/>
      <c r="F2" s="75"/>
      <c r="G2" s="75"/>
      <c r="H2" s="75"/>
      <c r="I2" s="75"/>
      <c r="J2" s="75"/>
      <c r="K2" s="75"/>
      <c r="L2" s="75"/>
      <c r="M2" s="75"/>
      <c r="N2" s="75"/>
      <c r="O2" s="75"/>
      <c r="P2" s="75"/>
    </row>
    <row r="3" spans="2:18" ht="14.25" customHeight="1" x14ac:dyDescent="0.3">
      <c r="B3" s="327"/>
      <c r="C3" s="328"/>
      <c r="D3" s="328"/>
      <c r="E3" s="328"/>
      <c r="F3" s="329"/>
      <c r="G3" s="76"/>
      <c r="H3" s="75"/>
      <c r="I3" s="75"/>
      <c r="J3" s="75"/>
      <c r="K3" s="75"/>
      <c r="L3" s="75"/>
      <c r="M3" s="75"/>
      <c r="N3" s="75"/>
      <c r="O3" s="75"/>
      <c r="P3" s="75"/>
    </row>
    <row r="4" spans="2:18" ht="14.25" customHeight="1" x14ac:dyDescent="0.3">
      <c r="B4" s="330"/>
      <c r="C4" s="331"/>
      <c r="D4" s="331"/>
      <c r="E4" s="331"/>
      <c r="F4" s="332"/>
      <c r="G4" s="76"/>
      <c r="H4" s="326" t="s">
        <v>240</v>
      </c>
      <c r="I4" s="326"/>
      <c r="J4" s="326"/>
      <c r="K4" s="326"/>
      <c r="L4" s="326"/>
      <c r="M4" s="326"/>
      <c r="N4" s="326"/>
      <c r="O4" s="326"/>
      <c r="P4" s="326"/>
    </row>
    <row r="5" spans="2:18" ht="14.25" customHeight="1" x14ac:dyDescent="0.3">
      <c r="B5" s="330"/>
      <c r="C5" s="331"/>
      <c r="D5" s="331"/>
      <c r="E5" s="331"/>
      <c r="F5" s="332"/>
      <c r="G5" s="77"/>
      <c r="H5" s="78"/>
      <c r="I5" s="78"/>
      <c r="J5" s="78"/>
      <c r="K5" s="78"/>
      <c r="L5" s="78"/>
      <c r="M5" s="78"/>
      <c r="N5" s="79"/>
      <c r="O5" s="79"/>
      <c r="P5" s="79"/>
    </row>
    <row r="6" spans="2:18" ht="14.25" customHeight="1" x14ac:dyDescent="0.3">
      <c r="B6" s="330"/>
      <c r="C6" s="331"/>
      <c r="D6" s="331"/>
      <c r="E6" s="331"/>
      <c r="F6" s="332"/>
      <c r="G6" s="76"/>
      <c r="H6" s="80" t="s">
        <v>1</v>
      </c>
      <c r="I6" s="336" t="s">
        <v>316</v>
      </c>
      <c r="J6" s="336"/>
      <c r="K6" s="336"/>
      <c r="L6" s="336"/>
      <c r="M6" s="336"/>
      <c r="N6" s="75"/>
      <c r="O6" s="75"/>
      <c r="P6" s="75"/>
    </row>
    <row r="7" spans="2:18" ht="14.25" customHeight="1" x14ac:dyDescent="0.3">
      <c r="B7" s="330"/>
      <c r="C7" s="331"/>
      <c r="D7" s="331"/>
      <c r="E7" s="331"/>
      <c r="F7" s="332"/>
      <c r="G7" s="76"/>
      <c r="H7" s="81"/>
      <c r="I7" s="337"/>
      <c r="J7" s="337"/>
      <c r="K7" s="337"/>
      <c r="L7" s="337"/>
      <c r="M7" s="337"/>
      <c r="N7" s="75"/>
      <c r="O7" s="75"/>
      <c r="P7" s="75"/>
    </row>
    <row r="8" spans="2:18" ht="14.25" customHeight="1" x14ac:dyDescent="0.3">
      <c r="B8" s="330"/>
      <c r="C8" s="331"/>
      <c r="D8" s="331"/>
      <c r="E8" s="331"/>
      <c r="F8" s="332"/>
      <c r="G8" s="76"/>
      <c r="H8" s="80" t="s">
        <v>2</v>
      </c>
      <c r="I8" s="338" t="s">
        <v>315</v>
      </c>
      <c r="J8" s="338"/>
      <c r="K8" s="338"/>
      <c r="L8" s="338"/>
      <c r="M8" s="338"/>
      <c r="N8" s="75"/>
      <c r="O8" s="75"/>
      <c r="P8" s="75"/>
      <c r="R8" s="82"/>
    </row>
    <row r="9" spans="2:18" ht="14.25" customHeight="1" x14ac:dyDescent="0.3">
      <c r="B9" s="330"/>
      <c r="C9" s="331"/>
      <c r="D9" s="331"/>
      <c r="E9" s="331"/>
      <c r="F9" s="332"/>
      <c r="G9" s="76"/>
      <c r="N9" s="75"/>
      <c r="O9" s="75"/>
      <c r="P9" s="75"/>
    </row>
    <row r="10" spans="2:18" ht="14.25" customHeight="1" x14ac:dyDescent="0.3">
      <c r="B10" s="330"/>
      <c r="C10" s="331"/>
      <c r="D10" s="331"/>
      <c r="E10" s="331"/>
      <c r="F10" s="332"/>
      <c r="G10" s="83"/>
      <c r="H10" s="84" t="s">
        <v>238</v>
      </c>
      <c r="I10" s="336" t="s">
        <v>3</v>
      </c>
      <c r="J10" s="336"/>
      <c r="K10" s="336"/>
      <c r="L10" s="336"/>
      <c r="M10" s="336"/>
      <c r="N10" s="75"/>
      <c r="O10" s="75"/>
      <c r="P10" s="75"/>
    </row>
    <row r="11" spans="2:18" ht="14.25" customHeight="1" x14ac:dyDescent="0.3">
      <c r="B11" s="330"/>
      <c r="C11" s="331"/>
      <c r="D11" s="331"/>
      <c r="E11" s="331"/>
      <c r="F11" s="332"/>
      <c r="G11" s="76"/>
      <c r="H11" s="85"/>
      <c r="I11" s="85"/>
      <c r="J11" s="85"/>
      <c r="K11" s="85"/>
      <c r="L11" s="85"/>
      <c r="M11" s="85"/>
      <c r="N11" s="75"/>
      <c r="O11" s="75"/>
      <c r="P11" s="75"/>
    </row>
    <row r="12" spans="2:18" ht="14.25" customHeight="1" x14ac:dyDescent="0.3">
      <c r="B12" s="330"/>
      <c r="C12" s="331"/>
      <c r="D12" s="331"/>
      <c r="E12" s="331"/>
      <c r="F12" s="332"/>
      <c r="G12" s="76"/>
      <c r="H12" s="326" t="s">
        <v>298</v>
      </c>
      <c r="I12" s="326"/>
      <c r="J12" s="326"/>
      <c r="K12" s="326"/>
      <c r="L12" s="326"/>
      <c r="M12" s="326"/>
      <c r="N12" s="326"/>
      <c r="O12" s="326"/>
      <c r="P12" s="326"/>
    </row>
    <row r="13" spans="2:18" ht="14.25" customHeight="1" x14ac:dyDescent="0.3">
      <c r="B13" s="330"/>
      <c r="C13" s="331"/>
      <c r="D13" s="331"/>
      <c r="E13" s="331"/>
      <c r="F13" s="332"/>
      <c r="G13" s="77"/>
      <c r="H13" s="78"/>
      <c r="I13" s="78"/>
      <c r="J13" s="78"/>
      <c r="K13" s="78"/>
      <c r="L13" s="78"/>
      <c r="M13" s="78"/>
      <c r="N13" s="79"/>
      <c r="O13" s="79"/>
      <c r="P13" s="79"/>
      <c r="Q13" s="79"/>
    </row>
    <row r="14" spans="2:18" ht="14.25" customHeight="1" x14ac:dyDescent="0.3">
      <c r="B14" s="330"/>
      <c r="C14" s="331"/>
      <c r="D14" s="331"/>
      <c r="E14" s="331"/>
      <c r="F14" s="332"/>
      <c r="G14" s="76"/>
      <c r="H14" s="80" t="s">
        <v>254</v>
      </c>
      <c r="I14" s="336" t="s">
        <v>317</v>
      </c>
      <c r="J14" s="336"/>
      <c r="K14" s="336"/>
      <c r="L14" s="336"/>
      <c r="M14" s="336"/>
      <c r="N14" s="75"/>
      <c r="O14" s="79"/>
      <c r="P14" s="79"/>
      <c r="Q14" s="79"/>
    </row>
    <row r="15" spans="2:18" ht="14.25" customHeight="1" x14ac:dyDescent="0.3">
      <c r="B15" s="330"/>
      <c r="C15" s="331"/>
      <c r="D15" s="331"/>
      <c r="E15" s="331"/>
      <c r="F15" s="332"/>
      <c r="G15" s="77"/>
      <c r="H15" s="86"/>
      <c r="I15" s="87"/>
      <c r="J15" s="87"/>
      <c r="K15" s="87"/>
      <c r="L15" s="87"/>
      <c r="M15" s="87"/>
      <c r="N15" s="79"/>
      <c r="O15" s="79"/>
      <c r="P15" s="79"/>
      <c r="Q15" s="88"/>
    </row>
    <row r="16" spans="2:18" ht="14.25" customHeight="1" x14ac:dyDescent="0.3">
      <c r="B16" s="330"/>
      <c r="C16" s="331"/>
      <c r="D16" s="331"/>
      <c r="E16" s="331"/>
      <c r="F16" s="332"/>
      <c r="G16" s="76"/>
      <c r="H16" s="80" t="s">
        <v>6</v>
      </c>
      <c r="I16" s="336" t="s">
        <v>7</v>
      </c>
      <c r="J16" s="336"/>
      <c r="K16" s="336"/>
      <c r="L16" s="336"/>
      <c r="M16" s="336"/>
      <c r="N16" s="75"/>
      <c r="O16" s="79"/>
      <c r="P16" s="79"/>
      <c r="Q16" s="79"/>
    </row>
    <row r="17" spans="2:19" ht="14.25" customHeight="1" x14ac:dyDescent="0.3">
      <c r="B17" s="330"/>
      <c r="C17" s="331"/>
      <c r="D17" s="331"/>
      <c r="E17" s="331"/>
      <c r="F17" s="332"/>
      <c r="G17" s="77"/>
      <c r="N17" s="79"/>
      <c r="O17" s="79"/>
      <c r="P17" s="79"/>
      <c r="Q17" s="79"/>
    </row>
    <row r="18" spans="2:19" ht="14.25" customHeight="1" x14ac:dyDescent="0.3">
      <c r="B18" s="330"/>
      <c r="C18" s="331"/>
      <c r="D18" s="331"/>
      <c r="E18" s="331"/>
      <c r="F18" s="332"/>
      <c r="G18" s="75"/>
      <c r="H18" s="80" t="s">
        <v>4</v>
      </c>
      <c r="I18" s="339" t="s">
        <v>5</v>
      </c>
      <c r="J18" s="339"/>
      <c r="K18" s="339"/>
      <c r="L18" s="339"/>
      <c r="M18" s="339"/>
      <c r="N18" s="75"/>
      <c r="O18" s="79"/>
      <c r="P18" s="79"/>
      <c r="Q18" s="79"/>
    </row>
    <row r="19" spans="2:19" ht="14.25" customHeight="1" x14ac:dyDescent="0.3">
      <c r="B19" s="333"/>
      <c r="C19" s="334"/>
      <c r="D19" s="334"/>
      <c r="E19" s="334"/>
      <c r="F19" s="335"/>
      <c r="G19" s="75"/>
      <c r="H19" s="81"/>
      <c r="I19" s="81"/>
      <c r="J19" s="81"/>
      <c r="K19" s="81"/>
      <c r="L19" s="81"/>
      <c r="M19" s="81"/>
      <c r="N19" s="75"/>
      <c r="O19" s="79"/>
      <c r="P19" s="79"/>
      <c r="Q19" s="79"/>
    </row>
    <row r="20" spans="2:19" ht="14.25" customHeight="1" x14ac:dyDescent="0.3">
      <c r="B20" s="75"/>
      <c r="C20" s="75"/>
      <c r="D20" s="75"/>
      <c r="E20" s="75"/>
      <c r="F20" s="75"/>
      <c r="G20" s="75"/>
      <c r="N20" s="75"/>
      <c r="O20" s="75"/>
      <c r="P20" s="75"/>
    </row>
    <row r="21" spans="2:19" ht="14.25" customHeight="1" x14ac:dyDescent="0.3">
      <c r="B21" s="75"/>
      <c r="C21" s="75"/>
      <c r="D21" s="75"/>
      <c r="E21" s="75"/>
      <c r="F21" s="75"/>
      <c r="G21" s="75"/>
      <c r="H21" s="75"/>
      <c r="I21" s="75"/>
      <c r="J21" s="75"/>
      <c r="K21" s="75"/>
      <c r="L21" s="75"/>
      <c r="M21" s="75"/>
      <c r="N21" s="75"/>
      <c r="O21" s="75"/>
      <c r="P21" s="75"/>
    </row>
    <row r="22" spans="2:19" ht="14.25" customHeight="1" x14ac:dyDescent="0.3">
      <c r="B22" s="75"/>
      <c r="C22" s="75"/>
      <c r="D22" s="75"/>
      <c r="E22" s="75"/>
      <c r="F22" s="75"/>
      <c r="G22" s="75"/>
      <c r="H22" s="75"/>
      <c r="I22" s="75"/>
      <c r="J22" s="75"/>
      <c r="K22" s="75"/>
      <c r="L22" s="75"/>
      <c r="M22" s="75"/>
      <c r="N22" s="75"/>
      <c r="O22" s="75"/>
      <c r="P22" s="75"/>
    </row>
    <row r="23" spans="2:19" ht="14.25" customHeight="1" x14ac:dyDescent="0.3">
      <c r="B23" s="75"/>
      <c r="C23" s="75"/>
      <c r="D23" s="75"/>
      <c r="E23" s="75"/>
      <c r="F23" s="75"/>
      <c r="G23" s="75"/>
      <c r="H23" s="75"/>
      <c r="I23" s="75"/>
      <c r="J23" s="75"/>
      <c r="K23" s="75"/>
      <c r="L23" s="75"/>
      <c r="M23" s="75"/>
      <c r="N23" s="75"/>
      <c r="O23" s="75"/>
      <c r="P23" s="75"/>
    </row>
    <row r="24" spans="2:19" ht="14.25" customHeight="1" x14ac:dyDescent="0.3">
      <c r="B24" s="75"/>
      <c r="C24" s="75"/>
      <c r="D24" s="75"/>
      <c r="E24" s="75"/>
      <c r="F24" s="75"/>
      <c r="G24" s="75"/>
      <c r="H24" s="75"/>
      <c r="I24" s="75"/>
      <c r="J24" s="75"/>
      <c r="K24" s="75"/>
      <c r="L24" s="75"/>
      <c r="M24" s="75"/>
      <c r="N24" s="75"/>
      <c r="O24" s="75"/>
      <c r="P24" s="75"/>
    </row>
    <row r="25" spans="2:19" ht="14.25" customHeight="1" x14ac:dyDescent="0.3">
      <c r="B25" s="75"/>
      <c r="C25" s="75"/>
      <c r="D25" s="75"/>
      <c r="E25" s="75"/>
      <c r="F25" s="75"/>
      <c r="G25" s="75"/>
      <c r="H25" s="75"/>
      <c r="I25" s="75"/>
      <c r="J25" s="75"/>
      <c r="K25" s="75"/>
      <c r="L25" s="75"/>
      <c r="M25" s="75"/>
      <c r="N25" s="75"/>
      <c r="O25" s="75"/>
      <c r="P25" s="75"/>
    </row>
    <row r="28" spans="2:19" ht="14.25" customHeight="1" x14ac:dyDescent="0.3">
      <c r="B28" s="324" t="s">
        <v>314</v>
      </c>
      <c r="C28" s="324"/>
      <c r="D28" s="324"/>
      <c r="E28" s="324"/>
      <c r="F28" s="324"/>
      <c r="G28" s="324"/>
      <c r="H28" s="324"/>
      <c r="I28" s="324"/>
      <c r="J28" s="324"/>
      <c r="K28" s="324"/>
      <c r="L28" s="324"/>
      <c r="M28" s="324"/>
      <c r="N28" s="324"/>
      <c r="O28" s="324"/>
      <c r="P28" s="324"/>
      <c r="Q28" s="324"/>
      <c r="R28" s="324"/>
      <c r="S28" s="324"/>
    </row>
    <row r="29" spans="2:19" ht="14.25" customHeight="1" x14ac:dyDescent="0.3">
      <c r="B29" s="324"/>
      <c r="C29" s="324"/>
      <c r="D29" s="324"/>
      <c r="E29" s="324"/>
      <c r="F29" s="324"/>
      <c r="G29" s="324"/>
      <c r="H29" s="324"/>
      <c r="I29" s="324"/>
      <c r="J29" s="324"/>
      <c r="K29" s="324"/>
      <c r="L29" s="324"/>
      <c r="M29" s="324"/>
      <c r="N29" s="324"/>
      <c r="O29" s="324"/>
      <c r="P29" s="324"/>
      <c r="Q29" s="324"/>
      <c r="R29" s="324"/>
      <c r="S29" s="324"/>
    </row>
  </sheetData>
  <sheetProtection algorithmName="SHA-512" hashValue="JHqq5woguS2y/mx/J9/k2nXc9Jcgb2aOT/V0zNO0oVYTvJ0689ktF0yjLEfSo666G/RxRzCMKOb8Vm5q0H5V9g==" saltValue="XhrtXkDg4VrHt9dYJM56uA==" spinCount="100000" sheet="1" formatCells="0" formatColumns="0" insertColumns="0" insertRows="0" insertHyperlinks="0" deleteColumns="0" deleteRows="0"/>
  <mergeCells count="12">
    <mergeCell ref="B28:S29"/>
    <mergeCell ref="B1:P1"/>
    <mergeCell ref="H4:P4"/>
    <mergeCell ref="H12:P12"/>
    <mergeCell ref="B3:F19"/>
    <mergeCell ref="I6:M6"/>
    <mergeCell ref="I7:M7"/>
    <mergeCell ref="I8:M8"/>
    <mergeCell ref="I10:M10"/>
    <mergeCell ref="I16:M16"/>
    <mergeCell ref="I14:M14"/>
    <mergeCell ref="I18:M18"/>
  </mergeCells>
  <hyperlinks>
    <hyperlink ref="H6" location="Gastos!A1" display="Conocé tu situación'!A1" xr:uid="{00000000-0004-0000-0000-000000000000}"/>
    <hyperlink ref="H8" location="Endeudamiento!A1" display="En que gastás tu dinero'!A1" xr:uid="{00000000-0004-0000-0000-000001000000}"/>
    <hyperlink ref="H10" location="Resultados!A1" display="Resultados!A1" xr:uid="{00000000-0004-0000-0000-000002000000}"/>
    <hyperlink ref="H18" location="Calculadora!A1" display="Cálculadora Préstamo'!A1" xr:uid="{00000000-0004-0000-0000-000003000000}"/>
    <hyperlink ref="H16" location="Ahorro!A1" display="Plan de Ahorro '!A1" xr:uid="{00000000-0004-0000-0000-000004000000}"/>
    <hyperlink ref="I10:M10" location="Resultados!A1" display="Resumen financiero" xr:uid="{00000000-0004-0000-0000-000005000000}"/>
    <hyperlink ref="I18:M18" location="Calculadora!A1" display="Calculadora de préstamo" xr:uid="{00000000-0004-0000-0000-000006000000}"/>
    <hyperlink ref="I8:M8" location="Endeudamiento!A1" display="Conocé tu situación de endeudamiento" xr:uid="{00000000-0004-0000-0000-000007000000}"/>
    <hyperlink ref="I16:M16" location="Ahorro!A1" display="Plan de Ahorro" xr:uid="{00000000-0004-0000-0000-000008000000}"/>
    <hyperlink ref="H14" location="'Control de presupuesto'!A1" display="Control de presupuesto'!A1" xr:uid="{00000000-0004-0000-0000-000009000000}"/>
    <hyperlink ref="I14:M14" location="'Control de presupuesto'!A1" display="Haz tu presupuesto anual" xr:uid="{00000000-0004-0000-0000-00000A000000}"/>
    <hyperlink ref="I6:M6" location="Gastos!A1" display="¿En que gastás tu dinero?" xr:uid="{00000000-0004-0000-0000-00000B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55"/>
  <sheetViews>
    <sheetView showGridLines="0" zoomScaleNormal="100" workbookViewId="0">
      <selection sqref="A1:L1"/>
    </sheetView>
  </sheetViews>
  <sheetFormatPr baseColWidth="10" defaultColWidth="10.77734375" defaultRowHeight="10.5" customHeight="1" x14ac:dyDescent="0.3"/>
  <cols>
    <col min="1" max="1" width="5" style="260" customWidth="1"/>
    <col min="2" max="2" width="17.44140625" style="310" customWidth="1"/>
    <col min="3" max="3" width="28.77734375" style="260" customWidth="1"/>
    <col min="4" max="4" width="20.77734375" style="308" customWidth="1"/>
    <col min="5" max="5" width="9.77734375" style="309" customWidth="1"/>
    <col min="6" max="7" width="18.21875" style="260" customWidth="1"/>
    <col min="8" max="8" width="21.21875" style="260" customWidth="1"/>
    <col min="9" max="13" width="11.21875" style="260" customWidth="1"/>
    <col min="14" max="14" width="12.21875" style="265" customWidth="1"/>
    <col min="15" max="15" width="11.21875" style="265" customWidth="1"/>
    <col min="16" max="28" width="11.21875" style="260" customWidth="1"/>
    <col min="29" max="16384" width="10.77734375" style="260"/>
  </cols>
  <sheetData>
    <row r="1" spans="1:33" s="252" customFormat="1" ht="38.1" customHeight="1" x14ac:dyDescent="0.3">
      <c r="A1" s="349" t="s">
        <v>316</v>
      </c>
      <c r="B1" s="349"/>
      <c r="C1" s="349"/>
      <c r="D1" s="349"/>
      <c r="E1" s="349"/>
      <c r="F1" s="349"/>
      <c r="G1" s="349"/>
      <c r="H1" s="349"/>
      <c r="I1" s="349"/>
      <c r="J1" s="349"/>
      <c r="K1" s="349"/>
      <c r="L1" s="349"/>
      <c r="M1" s="250" t="s">
        <v>198</v>
      </c>
      <c r="N1" s="250"/>
      <c r="O1" s="251"/>
      <c r="P1" s="251"/>
      <c r="Q1" s="251"/>
      <c r="R1" s="251"/>
      <c r="S1" s="251"/>
      <c r="T1" s="251"/>
      <c r="U1" s="251"/>
      <c r="V1" s="251"/>
      <c r="W1" s="251"/>
      <c r="X1" s="251"/>
      <c r="Y1" s="251"/>
      <c r="Z1" s="251"/>
      <c r="AA1" s="251"/>
      <c r="AB1" s="251"/>
      <c r="AC1" s="251"/>
      <c r="AD1" s="251"/>
      <c r="AE1" s="251"/>
      <c r="AF1" s="251"/>
      <c r="AG1" s="251"/>
    </row>
    <row r="2" spans="1:33" s="253" customFormat="1" ht="10.5" customHeight="1" x14ac:dyDescent="0.3">
      <c r="M2" s="254"/>
      <c r="N2" s="255"/>
      <c r="O2" s="255"/>
    </row>
    <row r="3" spans="1:33" s="253" customFormat="1" ht="13.05" customHeight="1" x14ac:dyDescent="0.3">
      <c r="B3" s="256"/>
      <c r="C3" s="257"/>
      <c r="D3" s="257" t="s">
        <v>38</v>
      </c>
      <c r="E3" s="258"/>
      <c r="I3" s="350" t="s">
        <v>273</v>
      </c>
      <c r="J3" s="350"/>
      <c r="K3" s="350"/>
      <c r="L3" s="350"/>
      <c r="M3" s="350"/>
      <c r="N3" s="259"/>
    </row>
    <row r="4" spans="1:33" ht="12.75" customHeight="1" x14ac:dyDescent="0.3">
      <c r="B4" s="351" t="s">
        <v>39</v>
      </c>
      <c r="C4" s="261"/>
      <c r="D4" s="262" t="s">
        <v>40</v>
      </c>
      <c r="E4" s="263" t="s">
        <v>41</v>
      </c>
      <c r="F4" s="264"/>
      <c r="G4" s="264"/>
      <c r="I4" s="350"/>
      <c r="J4" s="350"/>
      <c r="K4" s="350"/>
      <c r="L4" s="350"/>
      <c r="M4" s="350"/>
      <c r="N4" s="264"/>
      <c r="T4" s="264"/>
      <c r="U4" s="264"/>
      <c r="V4" s="264"/>
      <c r="W4" s="264"/>
      <c r="X4" s="264"/>
      <c r="Y4" s="264"/>
      <c r="Z4" s="264"/>
      <c r="AA4" s="264"/>
      <c r="AB4" s="264"/>
    </row>
    <row r="5" spans="1:33" s="266" customFormat="1" ht="22.5" customHeight="1" x14ac:dyDescent="0.3">
      <c r="B5" s="352"/>
      <c r="C5" s="267" t="s">
        <v>42</v>
      </c>
      <c r="D5" s="214">
        <f>SUM(D6:D11)</f>
        <v>46260</v>
      </c>
      <c r="E5" s="101">
        <v>1</v>
      </c>
      <c r="F5" s="268" t="s">
        <v>329</v>
      </c>
      <c r="G5" s="269" t="s">
        <v>330</v>
      </c>
      <c r="I5" s="350"/>
      <c r="J5" s="350"/>
      <c r="K5" s="350"/>
      <c r="L5" s="350"/>
      <c r="M5" s="350"/>
      <c r="T5" s="260"/>
      <c r="U5" s="260"/>
      <c r="V5" s="260"/>
      <c r="W5" s="260"/>
    </row>
    <row r="6" spans="1:33" s="266" customFormat="1" ht="13.05" customHeight="1" x14ac:dyDescent="0.3">
      <c r="B6" s="352"/>
      <c r="C6" s="322" t="s">
        <v>305</v>
      </c>
      <c r="D6" s="314">
        <v>40000</v>
      </c>
      <c r="E6" s="270"/>
      <c r="F6" s="348" t="s">
        <v>300</v>
      </c>
      <c r="G6" s="348" t="s">
        <v>300</v>
      </c>
      <c r="I6" s="350"/>
      <c r="J6" s="350"/>
      <c r="K6" s="350"/>
      <c r="L6" s="350"/>
      <c r="M6" s="350"/>
      <c r="T6" s="260"/>
      <c r="U6" s="260"/>
      <c r="V6" s="260"/>
      <c r="W6" s="260"/>
    </row>
    <row r="7" spans="1:33" s="266" customFormat="1" ht="12.75" customHeight="1" x14ac:dyDescent="0.3">
      <c r="B7" s="352"/>
      <c r="C7" s="322" t="s">
        <v>306</v>
      </c>
      <c r="D7" s="314">
        <v>1000</v>
      </c>
      <c r="E7" s="271"/>
      <c r="F7" s="348"/>
      <c r="G7" s="348"/>
      <c r="I7" s="260"/>
      <c r="J7" s="260"/>
      <c r="K7" s="260"/>
      <c r="L7" s="260"/>
      <c r="M7" s="260"/>
      <c r="T7" s="260"/>
      <c r="U7" s="260"/>
      <c r="V7" s="260"/>
      <c r="W7" s="260"/>
    </row>
    <row r="8" spans="1:33" s="266" customFormat="1" ht="13.05" customHeight="1" x14ac:dyDescent="0.3">
      <c r="B8" s="352"/>
      <c r="C8" s="322" t="s">
        <v>304</v>
      </c>
      <c r="D8" s="314">
        <v>5260</v>
      </c>
      <c r="E8" s="271"/>
      <c r="F8" s="353" t="s">
        <v>300</v>
      </c>
      <c r="G8" s="353" t="s">
        <v>300</v>
      </c>
      <c r="I8" s="260"/>
      <c r="J8" s="260"/>
      <c r="K8" s="260"/>
      <c r="L8" s="260"/>
      <c r="M8" s="260"/>
      <c r="T8" s="260"/>
      <c r="U8" s="260"/>
      <c r="V8" s="260"/>
      <c r="W8" s="260"/>
    </row>
    <row r="9" spans="1:33" s="266" customFormat="1" ht="13.05" customHeight="1" x14ac:dyDescent="0.3">
      <c r="B9" s="352"/>
      <c r="C9" s="322" t="s">
        <v>307</v>
      </c>
      <c r="D9" s="314">
        <v>0</v>
      </c>
      <c r="E9" s="271"/>
      <c r="F9" s="354"/>
      <c r="G9" s="354"/>
      <c r="I9" s="350" t="s">
        <v>345</v>
      </c>
      <c r="J9" s="350"/>
      <c r="K9" s="350"/>
      <c r="L9" s="350"/>
      <c r="M9" s="350"/>
      <c r="T9" s="260"/>
      <c r="U9" s="260"/>
      <c r="V9" s="260"/>
      <c r="W9" s="260"/>
    </row>
    <row r="10" spans="1:33" s="266" customFormat="1" ht="13.05" customHeight="1" x14ac:dyDescent="0.3">
      <c r="B10" s="352"/>
      <c r="C10" s="322" t="s">
        <v>312</v>
      </c>
      <c r="D10" s="314">
        <v>0</v>
      </c>
      <c r="E10" s="271"/>
      <c r="F10" s="272" t="s">
        <v>300</v>
      </c>
      <c r="G10" s="273" t="s">
        <v>300</v>
      </c>
      <c r="I10" s="350"/>
      <c r="J10" s="350"/>
      <c r="K10" s="350"/>
      <c r="L10" s="350"/>
      <c r="M10" s="350"/>
      <c r="T10" s="260"/>
      <c r="U10" s="260"/>
      <c r="V10" s="260"/>
      <c r="W10" s="260"/>
    </row>
    <row r="11" spans="1:33" s="266" customFormat="1" ht="13.05" customHeight="1" x14ac:dyDescent="0.3">
      <c r="B11" s="352"/>
      <c r="C11" s="322" t="s">
        <v>312</v>
      </c>
      <c r="D11" s="314">
        <v>0</v>
      </c>
      <c r="E11" s="274"/>
      <c r="F11" s="272" t="s">
        <v>300</v>
      </c>
      <c r="G11" s="273" t="s">
        <v>300</v>
      </c>
      <c r="I11" s="350"/>
      <c r="J11" s="350"/>
      <c r="K11" s="350"/>
      <c r="L11" s="350"/>
      <c r="M11" s="350"/>
      <c r="T11" s="260"/>
      <c r="U11" s="260"/>
      <c r="V11" s="260"/>
      <c r="W11" s="260"/>
    </row>
    <row r="12" spans="1:33" ht="13.05" customHeight="1" x14ac:dyDescent="0.3">
      <c r="B12" s="275"/>
      <c r="C12" s="276"/>
      <c r="D12" s="277"/>
      <c r="E12" s="278"/>
      <c r="F12" s="279"/>
      <c r="G12" s="279"/>
      <c r="I12" s="350"/>
      <c r="J12" s="350"/>
      <c r="K12" s="350"/>
      <c r="L12" s="350"/>
      <c r="M12" s="350"/>
      <c r="N12" s="266"/>
      <c r="O12" s="260"/>
    </row>
    <row r="13" spans="1:33" s="266" customFormat="1" ht="13.05" customHeight="1" x14ac:dyDescent="0.3">
      <c r="B13" s="340" t="s">
        <v>142</v>
      </c>
      <c r="C13" s="267" t="s">
        <v>43</v>
      </c>
      <c r="D13" s="214">
        <f>D14</f>
        <v>2301.7948816666667</v>
      </c>
      <c r="E13" s="101">
        <f>IFERROR(D13*E5/D5,0%)</f>
        <v>4.9757779543161837E-2</v>
      </c>
      <c r="I13" s="350"/>
      <c r="J13" s="350"/>
      <c r="K13" s="350"/>
      <c r="L13" s="350"/>
      <c r="M13" s="350"/>
    </row>
    <row r="14" spans="1:33" ht="13.05" customHeight="1" x14ac:dyDescent="0.3">
      <c r="B14" s="342"/>
      <c r="C14" s="321" t="s">
        <v>44</v>
      </c>
      <c r="D14" s="315">
        <f>+índices!S5</f>
        <v>2301.7948816666667</v>
      </c>
      <c r="E14" s="282"/>
      <c r="I14" s="350"/>
      <c r="J14" s="350"/>
      <c r="K14" s="350"/>
      <c r="L14" s="350"/>
      <c r="M14" s="350"/>
      <c r="N14" s="266"/>
      <c r="O14" s="260"/>
    </row>
    <row r="15" spans="1:33" ht="13.05" customHeight="1" x14ac:dyDescent="0.3">
      <c r="B15" s="275"/>
      <c r="C15" s="283"/>
      <c r="D15" s="284"/>
      <c r="E15" s="285"/>
      <c r="I15" s="350"/>
      <c r="J15" s="350"/>
      <c r="K15" s="350"/>
      <c r="L15" s="350"/>
      <c r="M15" s="350"/>
      <c r="N15" s="266"/>
      <c r="O15" s="260"/>
    </row>
    <row r="16" spans="1:33" s="266" customFormat="1" ht="13.05" customHeight="1" x14ac:dyDescent="0.3">
      <c r="B16" s="340" t="s">
        <v>45</v>
      </c>
      <c r="C16" s="286"/>
      <c r="D16" s="102" t="s">
        <v>40</v>
      </c>
      <c r="E16" s="287" t="s">
        <v>41</v>
      </c>
      <c r="N16" s="260"/>
    </row>
    <row r="17" spans="2:15" s="266" customFormat="1" ht="13.05" customHeight="1" x14ac:dyDescent="0.3">
      <c r="B17" s="341"/>
      <c r="C17" s="267" t="s">
        <v>46</v>
      </c>
      <c r="D17" s="214">
        <f>+SUM(D18:D24)</f>
        <v>4550</v>
      </c>
      <c r="E17" s="101">
        <f>IFERROR(D17*E5/D5,0%)</f>
        <v>9.8357111975789016E-2</v>
      </c>
      <c r="N17" s="260"/>
    </row>
    <row r="18" spans="2:15" s="266" customFormat="1" ht="13.05" customHeight="1" x14ac:dyDescent="0.3">
      <c r="B18" s="341"/>
      <c r="C18" s="322" t="s">
        <v>331</v>
      </c>
      <c r="D18" s="315">
        <v>500</v>
      </c>
      <c r="E18" s="288"/>
      <c r="I18" s="350" t="s">
        <v>274</v>
      </c>
      <c r="J18" s="350"/>
      <c r="K18" s="350"/>
      <c r="L18" s="350"/>
      <c r="M18" s="350"/>
      <c r="N18" s="260"/>
    </row>
    <row r="19" spans="2:15" s="266" customFormat="1" ht="13.05" customHeight="1" x14ac:dyDescent="0.3">
      <c r="B19" s="341"/>
      <c r="C19" s="322" t="s">
        <v>331</v>
      </c>
      <c r="D19" s="315">
        <v>0</v>
      </c>
      <c r="E19" s="288"/>
      <c r="I19" s="350"/>
      <c r="J19" s="350"/>
      <c r="K19" s="350"/>
      <c r="L19" s="350"/>
      <c r="M19" s="350"/>
      <c r="N19" s="260"/>
    </row>
    <row r="20" spans="2:15" s="266" customFormat="1" ht="13.05" customHeight="1" x14ac:dyDescent="0.3">
      <c r="B20" s="341"/>
      <c r="C20" s="322" t="s">
        <v>331</v>
      </c>
      <c r="D20" s="315">
        <v>0</v>
      </c>
      <c r="E20" s="288"/>
      <c r="I20" s="350"/>
      <c r="J20" s="350"/>
      <c r="K20" s="350"/>
      <c r="L20" s="350"/>
      <c r="M20" s="350"/>
      <c r="N20" s="264"/>
    </row>
    <row r="21" spans="2:15" s="266" customFormat="1" ht="13.05" customHeight="1" x14ac:dyDescent="0.3">
      <c r="B21" s="341"/>
      <c r="C21" s="322" t="s">
        <v>295</v>
      </c>
      <c r="D21" s="315">
        <v>0</v>
      </c>
      <c r="E21" s="288"/>
      <c r="I21" s="350"/>
      <c r="J21" s="350"/>
      <c r="K21" s="350"/>
      <c r="L21" s="350"/>
      <c r="M21" s="350"/>
      <c r="N21" s="264"/>
    </row>
    <row r="22" spans="2:15" s="266" customFormat="1" ht="13.05" customHeight="1" x14ac:dyDescent="0.3">
      <c r="B22" s="341"/>
      <c r="C22" s="322" t="s">
        <v>295</v>
      </c>
      <c r="D22" s="315">
        <v>0</v>
      </c>
      <c r="E22" s="288"/>
      <c r="I22" s="350"/>
      <c r="J22" s="350"/>
      <c r="K22" s="350"/>
      <c r="L22" s="350"/>
      <c r="M22" s="350"/>
      <c r="N22" s="260"/>
    </row>
    <row r="23" spans="2:15" s="266" customFormat="1" ht="13.05" customHeight="1" x14ac:dyDescent="0.3">
      <c r="B23" s="341"/>
      <c r="C23" s="322" t="s">
        <v>326</v>
      </c>
      <c r="D23" s="315">
        <v>3500</v>
      </c>
      <c r="E23" s="288"/>
      <c r="N23" s="260"/>
    </row>
    <row r="24" spans="2:15" s="266" customFormat="1" ht="13.05" customHeight="1" x14ac:dyDescent="0.3">
      <c r="B24" s="342"/>
      <c r="C24" s="323" t="s">
        <v>327</v>
      </c>
      <c r="D24" s="315">
        <v>550</v>
      </c>
      <c r="E24" s="289"/>
      <c r="F24" s="290"/>
      <c r="N24" s="260"/>
    </row>
    <row r="25" spans="2:15" s="266" customFormat="1" ht="13.05" customHeight="1" x14ac:dyDescent="0.3">
      <c r="B25" s="275"/>
      <c r="C25" s="291"/>
      <c r="D25" s="292"/>
      <c r="E25" s="285"/>
    </row>
    <row r="26" spans="2:15" ht="13.05" customHeight="1" x14ac:dyDescent="0.3">
      <c r="B26" s="346" t="s">
        <v>141</v>
      </c>
      <c r="C26" s="286"/>
      <c r="D26" s="102" t="s">
        <v>40</v>
      </c>
      <c r="E26" s="287" t="s">
        <v>41</v>
      </c>
      <c r="I26" s="266"/>
      <c r="J26" s="266"/>
      <c r="K26" s="266"/>
      <c r="L26" s="266"/>
      <c r="M26" s="266"/>
      <c r="N26" s="260"/>
      <c r="O26" s="260"/>
    </row>
    <row r="27" spans="2:15" ht="13.05" customHeight="1" x14ac:dyDescent="0.3">
      <c r="B27" s="347"/>
      <c r="C27" s="267" t="s">
        <v>48</v>
      </c>
      <c r="D27" s="214">
        <f>SUM(D28)</f>
        <v>10000</v>
      </c>
      <c r="E27" s="101">
        <f>IFERROR(D27*E5/D5,0%)</f>
        <v>0.21616947686986598</v>
      </c>
      <c r="I27" s="266"/>
      <c r="J27" s="266"/>
      <c r="K27" s="266"/>
      <c r="L27" s="266"/>
      <c r="M27" s="266"/>
      <c r="N27" s="260"/>
      <c r="O27" s="260"/>
    </row>
    <row r="28" spans="2:15" ht="13.05" customHeight="1" x14ac:dyDescent="0.3">
      <c r="B28" s="347"/>
      <c r="C28" s="320" t="s">
        <v>288</v>
      </c>
      <c r="D28" s="316">
        <v>10000</v>
      </c>
      <c r="E28" s="288"/>
      <c r="I28" s="266"/>
      <c r="J28" s="266"/>
      <c r="K28" s="266"/>
      <c r="L28" s="266"/>
      <c r="M28" s="266"/>
      <c r="N28" s="260"/>
      <c r="O28" s="260"/>
    </row>
    <row r="29" spans="2:15" s="266" customFormat="1" ht="13.05" customHeight="1" x14ac:dyDescent="0.3">
      <c r="B29" s="275"/>
      <c r="C29" s="276"/>
      <c r="D29" s="277"/>
      <c r="E29" s="285"/>
      <c r="N29" s="294"/>
    </row>
    <row r="30" spans="2:15" s="266" customFormat="1" ht="13.05" customHeight="1" x14ac:dyDescent="0.3">
      <c r="B30" s="340" t="s">
        <v>49</v>
      </c>
      <c r="C30" s="295"/>
      <c r="D30" s="102" t="s">
        <v>40</v>
      </c>
      <c r="E30" s="287" t="s">
        <v>41</v>
      </c>
      <c r="N30" s="294"/>
    </row>
    <row r="31" spans="2:15" s="266" customFormat="1" ht="13.05" customHeight="1" x14ac:dyDescent="0.3">
      <c r="B31" s="341"/>
      <c r="C31" s="267" t="s">
        <v>50</v>
      </c>
      <c r="D31" s="214">
        <f>SUM(D32:D36)</f>
        <v>2334.3580000000002</v>
      </c>
      <c r="E31" s="101">
        <f>IFERROR(D31*E5/D5,0%)</f>
        <v>5.0461694768698662E-2</v>
      </c>
      <c r="N31" s="294"/>
    </row>
    <row r="32" spans="2:15" s="266" customFormat="1" ht="13.05" customHeight="1" x14ac:dyDescent="0.3">
      <c r="B32" s="341"/>
      <c r="C32" s="320" t="s">
        <v>51</v>
      </c>
      <c r="D32" s="317">
        <v>100</v>
      </c>
      <c r="E32" s="288"/>
      <c r="N32" s="294"/>
    </row>
    <row r="33" spans="2:28" s="266" customFormat="1" ht="13.05" customHeight="1" x14ac:dyDescent="0.3">
      <c r="B33" s="341"/>
      <c r="C33" s="320" t="s">
        <v>52</v>
      </c>
      <c r="D33" s="317">
        <v>0</v>
      </c>
      <c r="E33" s="288"/>
      <c r="N33" s="294"/>
    </row>
    <row r="34" spans="2:28" s="266" customFormat="1" ht="13.05" customHeight="1" x14ac:dyDescent="0.3">
      <c r="B34" s="341"/>
      <c r="C34" s="320" t="s">
        <v>53</v>
      </c>
      <c r="D34" s="317">
        <f>+Endeudamiento!N5</f>
        <v>0</v>
      </c>
      <c r="E34" s="288"/>
      <c r="N34" s="294"/>
      <c r="O34" s="294"/>
    </row>
    <row r="35" spans="2:28" s="266" customFormat="1" ht="13.05" customHeight="1" x14ac:dyDescent="0.3">
      <c r="B35" s="341"/>
      <c r="C35" s="320" t="s">
        <v>332</v>
      </c>
      <c r="D35" s="317">
        <f>IF(F6="Sí",(D6+D7)*4.83%,0)+IF(F8="Sí",(D8+D9)*4.83%,0)+IF(F10="Sí",D10*4.83%,0)+IF(F11="Sí",(D11)*4.83%,0)</f>
        <v>2234.3580000000002</v>
      </c>
      <c r="E35" s="288"/>
      <c r="N35" s="294"/>
      <c r="O35" s="294"/>
    </row>
    <row r="36" spans="2:28" s="266" customFormat="1" ht="13.05" customHeight="1" x14ac:dyDescent="0.3">
      <c r="B36" s="342"/>
      <c r="C36" s="321" t="s">
        <v>54</v>
      </c>
      <c r="D36" s="318">
        <v>0</v>
      </c>
      <c r="E36" s="289"/>
      <c r="N36" s="294"/>
      <c r="O36" s="294"/>
    </row>
    <row r="37" spans="2:28" s="266" customFormat="1" ht="13.05" customHeight="1" x14ac:dyDescent="0.3">
      <c r="B37" s="275"/>
      <c r="C37" s="276"/>
      <c r="D37" s="277"/>
      <c r="E37" s="285"/>
      <c r="N37" s="294"/>
      <c r="O37" s="294"/>
    </row>
    <row r="38" spans="2:28" ht="13.05" customHeight="1" x14ac:dyDescent="0.2">
      <c r="B38" s="340" t="s">
        <v>55</v>
      </c>
      <c r="C38" s="296"/>
      <c r="D38" s="102" t="s">
        <v>40</v>
      </c>
      <c r="E38" s="287" t="s">
        <v>41</v>
      </c>
      <c r="H38" s="297" t="s">
        <v>301</v>
      </c>
      <c r="I38" s="298"/>
      <c r="J38" s="298"/>
      <c r="K38" s="298"/>
      <c r="L38" s="298"/>
      <c r="M38" s="298"/>
      <c r="N38" s="299"/>
      <c r="O38" s="298"/>
      <c r="P38" s="298"/>
      <c r="Q38" s="298"/>
      <c r="R38" s="298"/>
      <c r="S38" s="298"/>
      <c r="T38" s="298"/>
      <c r="U38" s="298"/>
      <c r="V38" s="298"/>
      <c r="W38" s="298"/>
      <c r="X38" s="298"/>
      <c r="Y38" s="298"/>
      <c r="Z38" s="298"/>
      <c r="AA38" s="298"/>
    </row>
    <row r="39" spans="2:28" ht="13.05" customHeight="1" x14ac:dyDescent="0.2">
      <c r="B39" s="341"/>
      <c r="C39" s="267" t="s">
        <v>56</v>
      </c>
      <c r="D39" s="214">
        <f>SUM(D40:D59)</f>
        <v>2940</v>
      </c>
      <c r="E39" s="101">
        <f>IFERROR(D39*E5/D5,0%)</f>
        <v>6.3553826199740593E-2</v>
      </c>
      <c r="H39" s="300"/>
      <c r="I39" s="301"/>
      <c r="J39" s="302"/>
      <c r="K39" s="302"/>
      <c r="L39" s="302"/>
      <c r="M39" s="303"/>
      <c r="N39" s="301"/>
      <c r="O39" s="266"/>
      <c r="P39" s="266"/>
      <c r="Q39" s="266"/>
      <c r="R39" s="266"/>
      <c r="S39" s="266"/>
      <c r="T39" s="266"/>
      <c r="U39" s="266"/>
      <c r="V39" s="266"/>
      <c r="W39" s="266"/>
      <c r="X39" s="266"/>
      <c r="Y39" s="266"/>
      <c r="Z39" s="266"/>
      <c r="AA39" s="266"/>
      <c r="AB39" s="266"/>
    </row>
    <row r="40" spans="2:28" ht="13.05" customHeight="1" x14ac:dyDescent="0.2">
      <c r="B40" s="341"/>
      <c r="C40" s="320" t="s">
        <v>57</v>
      </c>
      <c r="D40" s="315">
        <v>0</v>
      </c>
      <c r="E40" s="288"/>
      <c r="H40" s="300"/>
      <c r="I40" s="301"/>
      <c r="J40" s="302"/>
      <c r="K40" s="302"/>
      <c r="L40" s="302"/>
      <c r="M40" s="303"/>
      <c r="N40" s="301"/>
      <c r="O40" s="266"/>
      <c r="P40" s="266"/>
      <c r="Q40" s="266"/>
      <c r="R40" s="266"/>
      <c r="S40" s="266"/>
      <c r="T40" s="266"/>
      <c r="U40" s="266"/>
      <c r="V40" s="266"/>
      <c r="W40" s="266"/>
      <c r="X40" s="266"/>
      <c r="Y40" s="266"/>
      <c r="Z40" s="266"/>
      <c r="AA40" s="266"/>
      <c r="AB40" s="266"/>
    </row>
    <row r="41" spans="2:28" ht="13.05" customHeight="1" x14ac:dyDescent="0.2">
      <c r="B41" s="341"/>
      <c r="C41" s="320"/>
      <c r="D41" s="315"/>
      <c r="E41" s="288"/>
      <c r="H41" s="300"/>
      <c r="I41" s="301"/>
      <c r="J41" s="302"/>
      <c r="K41" s="302"/>
      <c r="L41" s="302"/>
      <c r="M41" s="303"/>
      <c r="N41" s="301"/>
      <c r="O41" s="266"/>
      <c r="P41" s="266"/>
      <c r="Q41" s="266"/>
      <c r="R41" s="266"/>
      <c r="S41" s="266"/>
      <c r="T41" s="266"/>
      <c r="U41" s="266"/>
      <c r="V41" s="266"/>
      <c r="W41" s="266"/>
      <c r="X41" s="266"/>
      <c r="Y41" s="266"/>
      <c r="Z41" s="266"/>
      <c r="AA41" s="266"/>
      <c r="AB41" s="266"/>
    </row>
    <row r="42" spans="2:28" ht="13.05" customHeight="1" x14ac:dyDescent="0.2">
      <c r="B42" s="341"/>
      <c r="C42" s="320" t="s">
        <v>334</v>
      </c>
      <c r="D42" s="315">
        <v>100</v>
      </c>
      <c r="E42" s="288"/>
      <c r="H42" s="300"/>
      <c r="I42" s="301"/>
      <c r="J42" s="302"/>
      <c r="K42" s="302"/>
      <c r="L42" s="302"/>
      <c r="M42" s="303"/>
      <c r="N42" s="301"/>
      <c r="O42" s="266"/>
      <c r="P42" s="266"/>
      <c r="Q42" s="266"/>
      <c r="R42" s="266"/>
      <c r="S42" s="266"/>
      <c r="T42" s="266"/>
      <c r="U42" s="266"/>
      <c r="V42" s="266"/>
      <c r="W42" s="266"/>
      <c r="X42" s="266"/>
      <c r="Y42" s="266"/>
      <c r="Z42" s="266"/>
      <c r="AA42" s="266"/>
      <c r="AB42" s="266"/>
    </row>
    <row r="43" spans="2:28" ht="13.05" customHeight="1" x14ac:dyDescent="0.2">
      <c r="B43" s="341"/>
      <c r="C43" s="320" t="s">
        <v>58</v>
      </c>
      <c r="D43" s="315">
        <v>0</v>
      </c>
      <c r="E43" s="288"/>
      <c r="H43" s="300"/>
      <c r="I43" s="301"/>
      <c r="J43" s="302"/>
      <c r="K43" s="302"/>
      <c r="L43" s="302"/>
      <c r="M43" s="303"/>
      <c r="N43" s="301"/>
      <c r="O43" s="266"/>
      <c r="P43" s="266"/>
      <c r="Q43" s="266"/>
      <c r="R43" s="266"/>
      <c r="S43" s="266"/>
      <c r="T43" s="266"/>
      <c r="U43" s="266"/>
      <c r="V43" s="266"/>
      <c r="W43" s="266"/>
      <c r="X43" s="266"/>
      <c r="Y43" s="266"/>
      <c r="Z43" s="266"/>
      <c r="AA43" s="266"/>
      <c r="AB43" s="266"/>
    </row>
    <row r="44" spans="2:28" ht="13.05" customHeight="1" x14ac:dyDescent="0.2">
      <c r="B44" s="341"/>
      <c r="C44" s="320" t="s">
        <v>59</v>
      </c>
      <c r="D44" s="315">
        <v>240</v>
      </c>
      <c r="E44" s="288"/>
      <c r="H44" s="300"/>
      <c r="I44" s="301"/>
      <c r="J44" s="302"/>
      <c r="K44" s="302"/>
      <c r="L44" s="302"/>
      <c r="M44" s="303"/>
      <c r="N44" s="301"/>
      <c r="O44" s="266"/>
      <c r="P44" s="266"/>
      <c r="Q44" s="266"/>
      <c r="R44" s="266"/>
      <c r="S44" s="266"/>
      <c r="T44" s="266"/>
      <c r="U44" s="266"/>
      <c r="V44" s="266"/>
      <c r="W44" s="266"/>
      <c r="X44" s="266"/>
      <c r="Y44" s="266"/>
      <c r="Z44" s="266"/>
      <c r="AA44" s="266"/>
      <c r="AB44" s="266"/>
    </row>
    <row r="45" spans="2:28" ht="13.05" customHeight="1" x14ac:dyDescent="0.2">
      <c r="B45" s="341"/>
      <c r="C45" s="320" t="s">
        <v>60</v>
      </c>
      <c r="D45" s="315">
        <v>200</v>
      </c>
      <c r="E45" s="288"/>
      <c r="H45" s="300"/>
      <c r="I45" s="301"/>
      <c r="J45" s="302"/>
      <c r="K45" s="302"/>
      <c r="L45" s="302"/>
      <c r="M45" s="303"/>
      <c r="N45" s="301"/>
      <c r="O45" s="266"/>
      <c r="P45" s="266"/>
      <c r="Q45" s="266"/>
      <c r="R45" s="266"/>
      <c r="S45" s="266"/>
      <c r="T45" s="266"/>
      <c r="U45" s="266"/>
      <c r="V45" s="266"/>
      <c r="W45" s="266"/>
      <c r="X45" s="266"/>
      <c r="Y45" s="266"/>
      <c r="Z45" s="266"/>
      <c r="AA45" s="266"/>
      <c r="AB45" s="266"/>
    </row>
    <row r="46" spans="2:28" ht="13.05" customHeight="1" x14ac:dyDescent="0.2">
      <c r="B46" s="341"/>
      <c r="C46" s="320" t="s">
        <v>61</v>
      </c>
      <c r="D46" s="315">
        <v>100</v>
      </c>
      <c r="E46" s="288"/>
      <c r="H46" s="300"/>
      <c r="I46" s="301"/>
      <c r="J46" s="302"/>
      <c r="K46" s="302"/>
      <c r="L46" s="302"/>
      <c r="M46" s="303"/>
      <c r="N46" s="301"/>
      <c r="O46" s="266"/>
      <c r="P46" s="266"/>
      <c r="Q46" s="266"/>
      <c r="R46" s="266"/>
      <c r="S46" s="266"/>
      <c r="T46" s="266"/>
      <c r="U46" s="266"/>
      <c r="V46" s="266"/>
      <c r="W46" s="266"/>
      <c r="X46" s="266"/>
      <c r="Y46" s="266"/>
      <c r="Z46" s="266"/>
      <c r="AA46" s="266"/>
      <c r="AB46" s="266"/>
    </row>
    <row r="47" spans="2:28" ht="13.05" customHeight="1" x14ac:dyDescent="0.2">
      <c r="B47" s="341"/>
      <c r="C47" s="320" t="s">
        <v>62</v>
      </c>
      <c r="D47" s="315">
        <v>300</v>
      </c>
      <c r="E47" s="288"/>
      <c r="H47" s="300"/>
      <c r="I47" s="301"/>
      <c r="J47" s="302"/>
      <c r="K47" s="302"/>
      <c r="L47" s="302"/>
      <c r="M47" s="303"/>
      <c r="N47" s="301"/>
      <c r="O47" s="266"/>
      <c r="P47" s="266"/>
      <c r="Q47" s="266"/>
      <c r="R47" s="266"/>
      <c r="S47" s="266"/>
      <c r="T47" s="266"/>
      <c r="U47" s="266"/>
      <c r="V47" s="266"/>
      <c r="W47" s="266"/>
      <c r="X47" s="266"/>
      <c r="Y47" s="266"/>
      <c r="Z47" s="266"/>
      <c r="AA47" s="266"/>
      <c r="AB47" s="266"/>
    </row>
    <row r="48" spans="2:28" ht="13.05" customHeight="1" x14ac:dyDescent="0.2">
      <c r="B48" s="341"/>
      <c r="C48" s="320" t="s">
        <v>63</v>
      </c>
      <c r="D48" s="315">
        <v>200</v>
      </c>
      <c r="E48" s="288"/>
      <c r="H48" s="300"/>
      <c r="I48" s="301"/>
      <c r="J48" s="302"/>
      <c r="K48" s="302"/>
      <c r="L48" s="302"/>
      <c r="M48" s="303"/>
      <c r="N48" s="301"/>
      <c r="O48" s="266"/>
      <c r="P48" s="266"/>
      <c r="Q48" s="266"/>
      <c r="R48" s="266"/>
      <c r="S48" s="266"/>
      <c r="T48" s="266"/>
      <c r="U48" s="266"/>
      <c r="V48" s="266"/>
      <c r="W48" s="266"/>
      <c r="X48" s="266"/>
      <c r="Y48" s="266"/>
      <c r="Z48" s="266"/>
      <c r="AA48" s="266"/>
      <c r="AB48" s="266"/>
    </row>
    <row r="49" spans="2:28" ht="13.05" customHeight="1" x14ac:dyDescent="0.2">
      <c r="B49" s="341"/>
      <c r="C49" s="320" t="s">
        <v>64</v>
      </c>
      <c r="D49" s="315">
        <v>0</v>
      </c>
      <c r="E49" s="288"/>
      <c r="H49" s="300"/>
      <c r="I49" s="301"/>
      <c r="J49" s="302"/>
      <c r="K49" s="302"/>
      <c r="L49" s="302"/>
      <c r="M49" s="303"/>
      <c r="N49" s="301"/>
      <c r="O49" s="266"/>
      <c r="P49" s="266"/>
      <c r="Q49" s="266"/>
      <c r="R49" s="266"/>
      <c r="S49" s="266"/>
      <c r="T49" s="266"/>
      <c r="U49" s="266"/>
      <c r="V49" s="266"/>
      <c r="W49" s="266"/>
      <c r="X49" s="266"/>
      <c r="Y49" s="266"/>
      <c r="Z49" s="266"/>
      <c r="AA49" s="266"/>
      <c r="AB49" s="266"/>
    </row>
    <row r="50" spans="2:28" ht="13.05" customHeight="1" x14ac:dyDescent="0.2">
      <c r="B50" s="341"/>
      <c r="C50" s="320" t="s">
        <v>65</v>
      </c>
      <c r="D50" s="315">
        <v>0</v>
      </c>
      <c r="E50" s="288"/>
      <c r="H50" s="300"/>
      <c r="I50" s="301"/>
      <c r="J50" s="302"/>
      <c r="K50" s="302"/>
      <c r="L50" s="302"/>
      <c r="M50" s="303"/>
      <c r="N50" s="301"/>
      <c r="O50" s="266"/>
      <c r="P50" s="266"/>
      <c r="Q50" s="266"/>
      <c r="R50" s="266"/>
      <c r="S50" s="266"/>
      <c r="T50" s="266"/>
      <c r="U50" s="266"/>
      <c r="V50" s="266"/>
      <c r="W50" s="266"/>
      <c r="X50" s="266"/>
      <c r="Y50" s="266"/>
      <c r="Z50" s="266"/>
      <c r="AA50" s="266"/>
      <c r="AB50" s="266"/>
    </row>
    <row r="51" spans="2:28" ht="13.05" customHeight="1" x14ac:dyDescent="0.2">
      <c r="B51" s="341"/>
      <c r="C51" s="320" t="s">
        <v>66</v>
      </c>
      <c r="D51" s="315">
        <v>0</v>
      </c>
      <c r="E51" s="288"/>
      <c r="H51" s="300"/>
      <c r="I51" s="301"/>
      <c r="J51" s="302"/>
      <c r="K51" s="302"/>
      <c r="L51" s="302"/>
      <c r="M51" s="303"/>
      <c r="N51" s="301"/>
      <c r="O51" s="266"/>
      <c r="P51" s="266"/>
      <c r="Q51" s="266"/>
      <c r="R51" s="266"/>
      <c r="S51" s="266"/>
      <c r="T51" s="266"/>
      <c r="U51" s="266"/>
      <c r="V51" s="266"/>
      <c r="W51" s="266"/>
      <c r="X51" s="266"/>
      <c r="Y51" s="266"/>
      <c r="Z51" s="266"/>
      <c r="AA51" s="266"/>
      <c r="AB51" s="266"/>
    </row>
    <row r="52" spans="2:28" ht="13.05" customHeight="1" x14ac:dyDescent="0.2">
      <c r="B52" s="341"/>
      <c r="C52" s="320" t="s">
        <v>67</v>
      </c>
      <c r="D52" s="315">
        <v>100</v>
      </c>
      <c r="E52" s="288"/>
      <c r="H52" s="300"/>
      <c r="I52" s="301"/>
      <c r="J52" s="302"/>
      <c r="K52" s="302"/>
      <c r="L52" s="302"/>
      <c r="M52" s="303"/>
      <c r="N52" s="301"/>
      <c r="O52" s="266"/>
      <c r="P52" s="266"/>
      <c r="Q52" s="266"/>
      <c r="R52" s="266"/>
      <c r="S52" s="266"/>
      <c r="T52" s="266"/>
      <c r="U52" s="266"/>
      <c r="V52" s="266"/>
      <c r="W52" s="266"/>
      <c r="X52" s="266"/>
      <c r="Y52" s="266"/>
      <c r="Z52" s="266"/>
      <c r="AA52" s="266"/>
      <c r="AB52" s="266"/>
    </row>
    <row r="53" spans="2:28" ht="13.05" customHeight="1" x14ac:dyDescent="0.2">
      <c r="B53" s="341"/>
      <c r="C53" s="320" t="s">
        <v>68</v>
      </c>
      <c r="D53" s="315">
        <v>100</v>
      </c>
      <c r="E53" s="288"/>
      <c r="H53" s="300"/>
      <c r="I53" s="301"/>
      <c r="J53" s="302"/>
      <c r="K53" s="302"/>
      <c r="L53" s="302"/>
      <c r="M53" s="303"/>
      <c r="N53" s="301"/>
      <c r="O53" s="266"/>
      <c r="P53" s="266"/>
      <c r="Q53" s="266"/>
      <c r="R53" s="266"/>
      <c r="S53" s="266"/>
      <c r="T53" s="266"/>
      <c r="U53" s="266"/>
      <c r="V53" s="266"/>
      <c r="W53" s="266"/>
      <c r="X53" s="266"/>
      <c r="Y53" s="266"/>
      <c r="Z53" s="266"/>
      <c r="AA53" s="266"/>
      <c r="AB53" s="266"/>
    </row>
    <row r="54" spans="2:28" ht="13.05" customHeight="1" x14ac:dyDescent="0.2">
      <c r="B54" s="341"/>
      <c r="C54" s="320" t="s">
        <v>69</v>
      </c>
      <c r="D54" s="315">
        <v>600</v>
      </c>
      <c r="E54" s="288"/>
      <c r="H54" s="300"/>
      <c r="I54" s="301"/>
      <c r="J54" s="302"/>
      <c r="K54" s="302"/>
      <c r="L54" s="302"/>
      <c r="M54" s="303"/>
      <c r="N54" s="301"/>
      <c r="O54" s="266"/>
      <c r="P54" s="266"/>
      <c r="Q54" s="266"/>
      <c r="R54" s="266"/>
      <c r="S54" s="266"/>
      <c r="T54" s="266"/>
      <c r="U54" s="266"/>
      <c r="V54" s="266"/>
      <c r="W54" s="266"/>
      <c r="X54" s="266"/>
      <c r="Y54" s="266"/>
      <c r="Z54" s="266"/>
      <c r="AA54" s="266"/>
      <c r="AB54" s="266"/>
    </row>
    <row r="55" spans="2:28" ht="13.05" customHeight="1" x14ac:dyDescent="0.2">
      <c r="B55" s="341"/>
      <c r="C55" s="320" t="s">
        <v>70</v>
      </c>
      <c r="D55" s="315">
        <v>0</v>
      </c>
      <c r="E55" s="288"/>
      <c r="H55" s="300"/>
      <c r="I55" s="301"/>
      <c r="J55" s="302"/>
      <c r="K55" s="302"/>
      <c r="L55" s="302"/>
      <c r="M55" s="303"/>
      <c r="N55" s="301"/>
      <c r="O55" s="266"/>
      <c r="P55" s="266"/>
      <c r="Q55" s="266"/>
      <c r="R55" s="266"/>
      <c r="S55" s="266"/>
      <c r="T55" s="266"/>
      <c r="U55" s="266"/>
      <c r="V55" s="266"/>
      <c r="W55" s="266"/>
      <c r="X55" s="266"/>
      <c r="Y55" s="266"/>
      <c r="Z55" s="266"/>
      <c r="AA55" s="266"/>
      <c r="AB55" s="266"/>
    </row>
    <row r="56" spans="2:28" ht="13.05" customHeight="1" x14ac:dyDescent="0.2">
      <c r="B56" s="341"/>
      <c r="C56" s="320" t="s">
        <v>71</v>
      </c>
      <c r="D56" s="315">
        <v>0</v>
      </c>
      <c r="E56" s="288"/>
      <c r="H56" s="300"/>
      <c r="I56" s="301"/>
      <c r="J56" s="302"/>
      <c r="K56" s="302"/>
      <c r="L56" s="302"/>
      <c r="M56" s="303"/>
      <c r="N56" s="301"/>
      <c r="O56" s="266"/>
      <c r="P56" s="266"/>
      <c r="Q56" s="266"/>
      <c r="R56" s="266"/>
      <c r="S56" s="266"/>
      <c r="T56" s="266"/>
      <c r="U56" s="266"/>
      <c r="V56" s="266"/>
      <c r="W56" s="266"/>
      <c r="X56" s="266"/>
      <c r="Y56" s="266"/>
      <c r="Z56" s="266"/>
      <c r="AA56" s="266"/>
      <c r="AB56" s="266"/>
    </row>
    <row r="57" spans="2:28" ht="13.05" customHeight="1" x14ac:dyDescent="0.2">
      <c r="B57" s="341"/>
      <c r="C57" s="320" t="s">
        <v>72</v>
      </c>
      <c r="D57" s="315">
        <v>1000</v>
      </c>
      <c r="E57" s="288"/>
      <c r="H57" s="300"/>
      <c r="I57" s="301"/>
      <c r="J57" s="302"/>
      <c r="K57" s="302"/>
      <c r="L57" s="302"/>
      <c r="M57" s="303"/>
      <c r="N57" s="301"/>
      <c r="O57" s="266"/>
      <c r="P57" s="266"/>
      <c r="Q57" s="266"/>
      <c r="R57" s="266"/>
      <c r="S57" s="266"/>
      <c r="T57" s="266"/>
      <c r="U57" s="266"/>
      <c r="V57" s="266"/>
      <c r="W57" s="266"/>
      <c r="X57" s="266"/>
      <c r="Y57" s="266"/>
      <c r="Z57" s="266"/>
      <c r="AA57" s="266"/>
      <c r="AB57" s="266"/>
    </row>
    <row r="58" spans="2:28" ht="13.05" customHeight="1" x14ac:dyDescent="0.2">
      <c r="B58" s="341"/>
      <c r="C58" s="320" t="s">
        <v>73</v>
      </c>
      <c r="D58" s="315">
        <v>0</v>
      </c>
      <c r="E58" s="288"/>
      <c r="H58" s="300"/>
      <c r="I58" s="301"/>
      <c r="J58" s="302"/>
      <c r="K58" s="302"/>
      <c r="L58" s="302"/>
      <c r="M58" s="303"/>
      <c r="N58" s="301"/>
      <c r="O58" s="266"/>
      <c r="P58" s="266"/>
      <c r="Q58" s="266"/>
      <c r="R58" s="266"/>
      <c r="S58" s="266"/>
      <c r="T58" s="266"/>
      <c r="U58" s="266"/>
      <c r="V58" s="266"/>
      <c r="W58" s="266"/>
      <c r="X58" s="266"/>
      <c r="Y58" s="266"/>
      <c r="Z58" s="266"/>
      <c r="AA58" s="266"/>
      <c r="AB58" s="266"/>
    </row>
    <row r="59" spans="2:28" s="264" customFormat="1" ht="13.05" customHeight="1" x14ac:dyDescent="0.2">
      <c r="B59" s="342"/>
      <c r="C59" s="321" t="s">
        <v>266</v>
      </c>
      <c r="D59" s="319">
        <v>0</v>
      </c>
      <c r="E59" s="289"/>
      <c r="H59" s="300"/>
      <c r="I59" s="301"/>
      <c r="J59" s="302"/>
      <c r="K59" s="302"/>
      <c r="L59" s="302"/>
      <c r="M59" s="303"/>
      <c r="N59" s="301"/>
      <c r="O59" s="266"/>
      <c r="P59" s="266"/>
      <c r="Q59" s="266"/>
      <c r="R59" s="266"/>
      <c r="S59" s="266"/>
      <c r="T59" s="266"/>
      <c r="U59" s="266"/>
      <c r="V59" s="266"/>
      <c r="W59" s="266"/>
      <c r="X59" s="266"/>
      <c r="Y59" s="266"/>
      <c r="Z59" s="266"/>
      <c r="AA59" s="266"/>
      <c r="AB59" s="266"/>
    </row>
    <row r="60" spans="2:28" s="266" customFormat="1" ht="13.05" customHeight="1" x14ac:dyDescent="0.2">
      <c r="B60" s="304"/>
      <c r="C60" s="283"/>
      <c r="D60" s="284"/>
      <c r="E60" s="285"/>
      <c r="H60" s="300"/>
      <c r="I60" s="301"/>
      <c r="J60" s="302"/>
      <c r="K60" s="302"/>
      <c r="L60" s="302"/>
      <c r="M60" s="303"/>
      <c r="N60" s="301"/>
    </row>
    <row r="61" spans="2:28" ht="13.05" customHeight="1" x14ac:dyDescent="0.2">
      <c r="B61" s="341" t="s">
        <v>74</v>
      </c>
      <c r="C61" s="305"/>
      <c r="D61" s="102" t="s">
        <v>40</v>
      </c>
      <c r="E61" s="287" t="s">
        <v>41</v>
      </c>
      <c r="H61" s="300"/>
      <c r="I61" s="301"/>
      <c r="J61" s="302"/>
      <c r="K61" s="302"/>
      <c r="L61" s="302"/>
      <c r="M61" s="303"/>
      <c r="N61" s="301"/>
      <c r="O61" s="266"/>
      <c r="P61" s="266"/>
      <c r="Q61" s="266"/>
      <c r="R61" s="266"/>
      <c r="S61" s="266"/>
      <c r="T61" s="266"/>
      <c r="U61" s="266"/>
      <c r="V61" s="266"/>
      <c r="W61" s="266"/>
      <c r="X61" s="266"/>
      <c r="Y61" s="266"/>
      <c r="Z61" s="266"/>
      <c r="AA61" s="266"/>
      <c r="AB61" s="266"/>
    </row>
    <row r="62" spans="2:28" ht="13.05" customHeight="1" x14ac:dyDescent="0.3">
      <c r="B62" s="341"/>
      <c r="C62" s="267" t="s">
        <v>75</v>
      </c>
      <c r="D62" s="214">
        <f>SUM(D63:D69)</f>
        <v>3800</v>
      </c>
      <c r="E62" s="101">
        <f>IFERROR(D62*E5/D5,0%)</f>
        <v>8.214440121054907E-2</v>
      </c>
    </row>
    <row r="63" spans="2:28" ht="13.05" customHeight="1" x14ac:dyDescent="0.3">
      <c r="B63" s="341"/>
      <c r="C63" s="320" t="s">
        <v>76</v>
      </c>
      <c r="D63" s="315">
        <v>2500</v>
      </c>
      <c r="E63" s="288"/>
    </row>
    <row r="64" spans="2:28" ht="13.05" customHeight="1" x14ac:dyDescent="0.3">
      <c r="B64" s="341"/>
      <c r="C64" s="320" t="s">
        <v>77</v>
      </c>
      <c r="D64" s="315">
        <v>500</v>
      </c>
      <c r="E64" s="288"/>
    </row>
    <row r="65" spans="2:15" ht="13.05" customHeight="1" x14ac:dyDescent="0.3">
      <c r="B65" s="341"/>
      <c r="C65" s="320" t="s">
        <v>320</v>
      </c>
      <c r="D65" s="315">
        <v>200</v>
      </c>
      <c r="E65" s="288"/>
    </row>
    <row r="66" spans="2:15" ht="13.05" customHeight="1" x14ac:dyDescent="0.3">
      <c r="B66" s="341"/>
      <c r="C66" s="320" t="s">
        <v>78</v>
      </c>
      <c r="D66" s="315">
        <v>100</v>
      </c>
      <c r="E66" s="288"/>
    </row>
    <row r="67" spans="2:15" ht="13.05" customHeight="1" x14ac:dyDescent="0.3">
      <c r="B67" s="341"/>
      <c r="C67" s="320" t="s">
        <v>79</v>
      </c>
      <c r="D67" s="315">
        <v>0</v>
      </c>
      <c r="E67" s="288"/>
    </row>
    <row r="68" spans="2:15" ht="13.05" customHeight="1" x14ac:dyDescent="0.3">
      <c r="B68" s="341"/>
      <c r="C68" s="320" t="s">
        <v>80</v>
      </c>
      <c r="D68" s="315">
        <v>500</v>
      </c>
      <c r="E68" s="288"/>
    </row>
    <row r="69" spans="2:15" ht="13.05" customHeight="1" x14ac:dyDescent="0.3">
      <c r="B69" s="342"/>
      <c r="C69" s="321" t="s">
        <v>81</v>
      </c>
      <c r="D69" s="319">
        <v>0</v>
      </c>
      <c r="E69" s="289"/>
    </row>
    <row r="70" spans="2:15" ht="13.05" customHeight="1" x14ac:dyDescent="0.3">
      <c r="B70" s="275"/>
      <c r="C70" s="283"/>
      <c r="D70" s="284"/>
      <c r="E70" s="285"/>
    </row>
    <row r="71" spans="2:15" ht="13.05" customHeight="1" x14ac:dyDescent="0.3">
      <c r="B71" s="340" t="s">
        <v>82</v>
      </c>
      <c r="C71" s="286"/>
      <c r="D71" s="102" t="s">
        <v>40</v>
      </c>
      <c r="E71" s="287" t="s">
        <v>41</v>
      </c>
    </row>
    <row r="72" spans="2:15" ht="13.05" customHeight="1" x14ac:dyDescent="0.3">
      <c r="B72" s="341"/>
      <c r="C72" s="267" t="s">
        <v>83</v>
      </c>
      <c r="D72" s="214">
        <f>SUM(D73:D76)</f>
        <v>0</v>
      </c>
      <c r="E72" s="101">
        <f>IFERROR(D72*E5/D5,0%)</f>
        <v>0</v>
      </c>
    </row>
    <row r="73" spans="2:15" ht="13.05" customHeight="1" x14ac:dyDescent="0.3">
      <c r="B73" s="341"/>
      <c r="C73" s="320" t="s">
        <v>84</v>
      </c>
      <c r="D73" s="315">
        <v>0</v>
      </c>
      <c r="E73" s="288"/>
    </row>
    <row r="74" spans="2:15" ht="13.05" customHeight="1" x14ac:dyDescent="0.3">
      <c r="B74" s="341"/>
      <c r="C74" s="320" t="s">
        <v>85</v>
      </c>
      <c r="D74" s="315">
        <v>0</v>
      </c>
      <c r="E74" s="288"/>
    </row>
    <row r="75" spans="2:15" ht="13.05" customHeight="1" x14ac:dyDescent="0.3">
      <c r="B75" s="341"/>
      <c r="C75" s="320" t="s">
        <v>86</v>
      </c>
      <c r="D75" s="315">
        <v>0</v>
      </c>
      <c r="E75" s="288"/>
    </row>
    <row r="76" spans="2:15" ht="13.05" customHeight="1" x14ac:dyDescent="0.3">
      <c r="B76" s="342"/>
      <c r="C76" s="321" t="s">
        <v>87</v>
      </c>
      <c r="D76" s="319">
        <v>0</v>
      </c>
      <c r="E76" s="289"/>
    </row>
    <row r="77" spans="2:15" ht="13.05" customHeight="1" x14ac:dyDescent="0.3">
      <c r="B77" s="275"/>
      <c r="C77" s="283"/>
      <c r="D77" s="284"/>
      <c r="E77" s="285"/>
    </row>
    <row r="78" spans="2:15" s="266" customFormat="1" ht="13.05" customHeight="1" x14ac:dyDescent="0.3">
      <c r="B78" s="340" t="s">
        <v>88</v>
      </c>
      <c r="C78" s="286"/>
      <c r="D78" s="102" t="s">
        <v>40</v>
      </c>
      <c r="E78" s="287" t="s">
        <v>41</v>
      </c>
      <c r="N78" s="294"/>
      <c r="O78" s="294"/>
    </row>
    <row r="79" spans="2:15" s="266" customFormat="1" ht="13.05" customHeight="1" x14ac:dyDescent="0.3">
      <c r="B79" s="341"/>
      <c r="C79" s="267" t="s">
        <v>89</v>
      </c>
      <c r="D79" s="214">
        <f>SUM(D80:D84)</f>
        <v>8500</v>
      </c>
      <c r="E79" s="101">
        <f>IFERROR(D79*E5/D5,0%)</f>
        <v>0.18374405533938609</v>
      </c>
      <c r="N79" s="294"/>
      <c r="O79" s="294"/>
    </row>
    <row r="80" spans="2:15" s="266" customFormat="1" ht="13.05" customHeight="1" x14ac:dyDescent="0.3">
      <c r="B80" s="341"/>
      <c r="C80" s="320" t="s">
        <v>90</v>
      </c>
      <c r="D80" s="315">
        <v>8000</v>
      </c>
      <c r="E80" s="288"/>
      <c r="N80" s="294"/>
      <c r="O80" s="294"/>
    </row>
    <row r="81" spans="2:15" s="266" customFormat="1" ht="13.05" customHeight="1" x14ac:dyDescent="0.3">
      <c r="B81" s="341"/>
      <c r="C81" s="320" t="s">
        <v>91</v>
      </c>
      <c r="D81" s="315">
        <v>500</v>
      </c>
      <c r="E81" s="288"/>
      <c r="N81" s="294"/>
      <c r="O81" s="294"/>
    </row>
    <row r="82" spans="2:15" s="266" customFormat="1" ht="13.05" customHeight="1" x14ac:dyDescent="0.3">
      <c r="B82" s="341"/>
      <c r="C82" s="320" t="s">
        <v>267</v>
      </c>
      <c r="D82" s="315">
        <v>0</v>
      </c>
      <c r="E82" s="288"/>
      <c r="N82" s="294"/>
      <c r="O82" s="294"/>
    </row>
    <row r="83" spans="2:15" s="266" customFormat="1" ht="13.05" customHeight="1" x14ac:dyDescent="0.3">
      <c r="B83" s="341"/>
      <c r="C83" s="320" t="s">
        <v>92</v>
      </c>
      <c r="D83" s="315">
        <v>0</v>
      </c>
      <c r="E83" s="288"/>
      <c r="N83" s="294"/>
      <c r="O83" s="294"/>
    </row>
    <row r="84" spans="2:15" s="266" customFormat="1" ht="13.05" customHeight="1" x14ac:dyDescent="0.3">
      <c r="B84" s="342"/>
      <c r="C84" s="321" t="s">
        <v>93</v>
      </c>
      <c r="D84" s="319">
        <v>0</v>
      </c>
      <c r="E84" s="289"/>
      <c r="N84" s="294"/>
      <c r="O84" s="294"/>
    </row>
    <row r="85" spans="2:15" s="266" customFormat="1" ht="13.05" customHeight="1" x14ac:dyDescent="0.3">
      <c r="B85" s="275"/>
      <c r="C85" s="283"/>
      <c r="D85" s="284"/>
      <c r="E85" s="285"/>
      <c r="N85" s="294"/>
      <c r="O85" s="294"/>
    </row>
    <row r="86" spans="2:15" ht="13.05" customHeight="1" x14ac:dyDescent="0.3">
      <c r="B86" s="340" t="s">
        <v>94</v>
      </c>
      <c r="C86" s="286"/>
      <c r="D86" s="102" t="s">
        <v>40</v>
      </c>
      <c r="E86" s="287" t="s">
        <v>41</v>
      </c>
    </row>
    <row r="87" spans="2:15" ht="13.05" customHeight="1" x14ac:dyDescent="0.3">
      <c r="B87" s="341"/>
      <c r="C87" s="267" t="s">
        <v>95</v>
      </c>
      <c r="D87" s="214">
        <f>SUM(D88:D99)</f>
        <v>5500</v>
      </c>
      <c r="E87" s="101">
        <f>IFERROR(D87*E5/D5,0%)</f>
        <v>0.11889321227842628</v>
      </c>
    </row>
    <row r="88" spans="2:15" ht="13.05" customHeight="1" x14ac:dyDescent="0.3">
      <c r="B88" s="341"/>
      <c r="C88" s="320" t="s">
        <v>96</v>
      </c>
      <c r="D88" s="315">
        <v>500</v>
      </c>
      <c r="E88" s="288"/>
    </row>
    <row r="89" spans="2:15" ht="13.05" customHeight="1" x14ac:dyDescent="0.3">
      <c r="B89" s="341"/>
      <c r="C89" s="320" t="s">
        <v>97</v>
      </c>
      <c r="D89" s="315">
        <v>1800</v>
      </c>
      <c r="E89" s="288"/>
    </row>
    <row r="90" spans="2:15" ht="13.05" customHeight="1" x14ac:dyDescent="0.3">
      <c r="B90" s="341"/>
      <c r="C90" s="320" t="s">
        <v>98</v>
      </c>
      <c r="D90" s="315">
        <v>1000</v>
      </c>
      <c r="E90" s="288"/>
    </row>
    <row r="91" spans="2:15" ht="13.05" customHeight="1" x14ac:dyDescent="0.3">
      <c r="B91" s="341"/>
      <c r="C91" s="320" t="s">
        <v>99</v>
      </c>
      <c r="D91" s="315">
        <v>800</v>
      </c>
      <c r="E91" s="288"/>
    </row>
    <row r="92" spans="2:15" ht="13.05" customHeight="1" x14ac:dyDescent="0.3">
      <c r="B92" s="341"/>
      <c r="C92" s="320" t="s">
        <v>100</v>
      </c>
      <c r="D92" s="315">
        <v>100</v>
      </c>
      <c r="E92" s="288"/>
    </row>
    <row r="93" spans="2:15" ht="13.05" customHeight="1" x14ac:dyDescent="0.3">
      <c r="B93" s="341"/>
      <c r="C93" s="320" t="s">
        <v>101</v>
      </c>
      <c r="D93" s="315">
        <v>100</v>
      </c>
      <c r="E93" s="288"/>
    </row>
    <row r="94" spans="2:15" ht="13.05" customHeight="1" x14ac:dyDescent="0.3">
      <c r="B94" s="341"/>
      <c r="C94" s="320" t="s">
        <v>319</v>
      </c>
      <c r="D94" s="315">
        <v>0</v>
      </c>
      <c r="E94" s="288"/>
    </row>
    <row r="95" spans="2:15" ht="13.05" customHeight="1" x14ac:dyDescent="0.3">
      <c r="B95" s="341"/>
      <c r="C95" s="320" t="s">
        <v>102</v>
      </c>
      <c r="D95" s="315">
        <v>200</v>
      </c>
      <c r="E95" s="288"/>
    </row>
    <row r="96" spans="2:15" ht="13.05" customHeight="1" x14ac:dyDescent="0.3">
      <c r="B96" s="341"/>
      <c r="C96" s="320" t="s">
        <v>103</v>
      </c>
      <c r="D96" s="315">
        <v>0</v>
      </c>
      <c r="E96" s="288"/>
    </row>
    <row r="97" spans="2:15" ht="13.05" customHeight="1" x14ac:dyDescent="0.3">
      <c r="B97" s="341"/>
      <c r="C97" s="320" t="s">
        <v>318</v>
      </c>
      <c r="D97" s="315">
        <v>1000</v>
      </c>
      <c r="E97" s="288"/>
    </row>
    <row r="98" spans="2:15" ht="13.05" customHeight="1" x14ac:dyDescent="0.3">
      <c r="B98" s="342"/>
      <c r="C98" s="321"/>
      <c r="D98" s="315">
        <v>0</v>
      </c>
      <c r="E98" s="289"/>
    </row>
    <row r="99" spans="2:15" s="266" customFormat="1" ht="13.05" customHeight="1" x14ac:dyDescent="0.3">
      <c r="B99" s="275"/>
      <c r="C99" s="306"/>
      <c r="D99" s="284"/>
      <c r="E99" s="285"/>
      <c r="N99" s="294"/>
      <c r="O99" s="294"/>
    </row>
    <row r="100" spans="2:15" ht="13.05" customHeight="1" x14ac:dyDescent="0.3">
      <c r="B100" s="340" t="s">
        <v>104</v>
      </c>
      <c r="C100" s="286"/>
      <c r="D100" s="102" t="s">
        <v>40</v>
      </c>
      <c r="E100" s="287" t="s">
        <v>41</v>
      </c>
    </row>
    <row r="101" spans="2:15" ht="13.05" customHeight="1" x14ac:dyDescent="0.3">
      <c r="B101" s="341"/>
      <c r="C101" s="267" t="s">
        <v>105</v>
      </c>
      <c r="D101" s="214">
        <f>SUM(D102:D106)</f>
        <v>250</v>
      </c>
      <c r="E101" s="101">
        <f>IFERROR(D101*E5/D5,0%)</f>
        <v>5.4042369217466493E-3</v>
      </c>
    </row>
    <row r="102" spans="2:15" ht="13.05" customHeight="1" x14ac:dyDescent="0.3">
      <c r="B102" s="341"/>
      <c r="C102" s="320" t="s">
        <v>106</v>
      </c>
      <c r="D102" s="315">
        <v>150</v>
      </c>
      <c r="E102" s="288"/>
    </row>
    <row r="103" spans="2:15" ht="13.05" customHeight="1" x14ac:dyDescent="0.3">
      <c r="B103" s="341"/>
      <c r="C103" s="321" t="s">
        <v>107</v>
      </c>
      <c r="D103" s="315">
        <v>100</v>
      </c>
      <c r="E103" s="288"/>
    </row>
    <row r="104" spans="2:15" ht="13.05" customHeight="1" x14ac:dyDescent="0.3">
      <c r="B104" s="341"/>
      <c r="C104" s="320" t="s">
        <v>108</v>
      </c>
      <c r="D104" s="315">
        <v>0</v>
      </c>
      <c r="E104" s="288"/>
    </row>
    <row r="105" spans="2:15" ht="13.05" customHeight="1" x14ac:dyDescent="0.3">
      <c r="B105" s="341"/>
      <c r="C105" s="293" t="s">
        <v>109</v>
      </c>
      <c r="D105" s="315">
        <v>0</v>
      </c>
      <c r="E105" s="288"/>
    </row>
    <row r="106" spans="2:15" ht="13.05" customHeight="1" x14ac:dyDescent="0.3">
      <c r="B106" s="342"/>
      <c r="C106" s="280" t="s">
        <v>110</v>
      </c>
      <c r="D106" s="319">
        <v>0</v>
      </c>
      <c r="E106" s="289"/>
    </row>
    <row r="107" spans="2:15" s="266" customFormat="1" ht="13.05" customHeight="1" x14ac:dyDescent="0.3">
      <c r="B107" s="275"/>
      <c r="C107" s="283"/>
      <c r="D107" s="284"/>
      <c r="E107" s="285"/>
      <c r="N107" s="294"/>
      <c r="O107" s="294"/>
    </row>
    <row r="108" spans="2:15" s="266" customFormat="1" ht="13.05" customHeight="1" x14ac:dyDescent="0.3">
      <c r="B108" s="340" t="s">
        <v>111</v>
      </c>
      <c r="C108" s="286"/>
      <c r="D108" s="102" t="s">
        <v>40</v>
      </c>
      <c r="E108" s="287" t="s">
        <v>41</v>
      </c>
      <c r="N108" s="294"/>
      <c r="O108" s="294"/>
    </row>
    <row r="109" spans="2:15" s="266" customFormat="1" ht="13.05" customHeight="1" x14ac:dyDescent="0.3">
      <c r="B109" s="341"/>
      <c r="C109" s="267" t="s">
        <v>112</v>
      </c>
      <c r="D109" s="214">
        <f>SUM(D110:D114)</f>
        <v>3700</v>
      </c>
      <c r="E109" s="101">
        <f>IFERROR(D109*E5/D5,0%)</f>
        <v>7.9982706441850404E-2</v>
      </c>
      <c r="N109" s="294"/>
      <c r="O109" s="294"/>
    </row>
    <row r="110" spans="2:15" s="266" customFormat="1" ht="13.05" customHeight="1" x14ac:dyDescent="0.3">
      <c r="B110" s="341"/>
      <c r="C110" s="320" t="s">
        <v>113</v>
      </c>
      <c r="D110" s="319">
        <v>1000</v>
      </c>
      <c r="E110" s="288"/>
      <c r="N110" s="294"/>
      <c r="O110" s="294"/>
    </row>
    <row r="111" spans="2:15" s="266" customFormat="1" ht="13.05" customHeight="1" x14ac:dyDescent="0.3">
      <c r="B111" s="341"/>
      <c r="C111" s="320" t="s">
        <v>114</v>
      </c>
      <c r="D111" s="319">
        <v>700</v>
      </c>
      <c r="E111" s="288"/>
      <c r="N111" s="294"/>
      <c r="O111" s="294"/>
    </row>
    <row r="112" spans="2:15" s="266" customFormat="1" ht="13.05" customHeight="1" x14ac:dyDescent="0.3">
      <c r="B112" s="341"/>
      <c r="C112" s="320" t="s">
        <v>115</v>
      </c>
      <c r="D112" s="319">
        <v>1000</v>
      </c>
      <c r="E112" s="288"/>
      <c r="N112" s="294"/>
      <c r="O112" s="294"/>
    </row>
    <row r="113" spans="2:15" s="266" customFormat="1" ht="13.05" customHeight="1" x14ac:dyDescent="0.3">
      <c r="B113" s="341"/>
      <c r="C113" s="320" t="s">
        <v>268</v>
      </c>
      <c r="D113" s="319">
        <v>1000</v>
      </c>
      <c r="E113" s="288"/>
      <c r="N113" s="294"/>
      <c r="O113" s="294"/>
    </row>
    <row r="114" spans="2:15" s="266" customFormat="1" ht="13.05" customHeight="1" x14ac:dyDescent="0.3">
      <c r="B114" s="342"/>
      <c r="C114" s="321" t="s">
        <v>116</v>
      </c>
      <c r="D114" s="319">
        <v>0</v>
      </c>
      <c r="E114" s="289"/>
      <c r="N114" s="294"/>
      <c r="O114" s="294"/>
    </row>
    <row r="115" spans="2:15" s="266" customFormat="1" ht="13.05" customHeight="1" x14ac:dyDescent="0.3">
      <c r="B115" s="275"/>
      <c r="C115" s="283"/>
      <c r="D115" s="284"/>
      <c r="E115" s="285"/>
      <c r="N115" s="294"/>
      <c r="O115" s="294"/>
    </row>
    <row r="116" spans="2:15" s="266" customFormat="1" ht="13.05" customHeight="1" x14ac:dyDescent="0.3">
      <c r="B116" s="343" t="s">
        <v>117</v>
      </c>
      <c r="C116" s="286"/>
      <c r="D116" s="102" t="s">
        <v>40</v>
      </c>
      <c r="E116" s="287" t="s">
        <v>41</v>
      </c>
      <c r="N116" s="294"/>
      <c r="O116" s="294"/>
    </row>
    <row r="117" spans="2:15" s="266" customFormat="1" ht="13.05" customHeight="1" x14ac:dyDescent="0.3">
      <c r="B117" s="344"/>
      <c r="C117" s="267" t="s">
        <v>118</v>
      </c>
      <c r="D117" s="214">
        <f>SUM(D118:D122)</f>
        <v>850</v>
      </c>
      <c r="E117" s="101">
        <f>IFERROR(D117*E5/D5,0%)</f>
        <v>1.8374405533938609E-2</v>
      </c>
      <c r="N117" s="294"/>
      <c r="O117" s="294"/>
    </row>
    <row r="118" spans="2:15" s="266" customFormat="1" ht="13.05" customHeight="1" x14ac:dyDescent="0.3">
      <c r="B118" s="344"/>
      <c r="C118" s="320" t="s">
        <v>119</v>
      </c>
      <c r="D118" s="281">
        <v>100</v>
      </c>
      <c r="E118" s="288"/>
      <c r="N118" s="294"/>
      <c r="O118" s="294"/>
    </row>
    <row r="119" spans="2:15" s="266" customFormat="1" ht="13.05" customHeight="1" x14ac:dyDescent="0.3">
      <c r="B119" s="344"/>
      <c r="C119" s="320" t="s">
        <v>120</v>
      </c>
      <c r="D119" s="281">
        <v>0</v>
      </c>
      <c r="E119" s="288"/>
      <c r="N119" s="294"/>
      <c r="O119" s="294"/>
    </row>
    <row r="120" spans="2:15" s="266" customFormat="1" ht="13.05" customHeight="1" x14ac:dyDescent="0.3">
      <c r="B120" s="344"/>
      <c r="C120" s="320" t="s">
        <v>296</v>
      </c>
      <c r="D120" s="281">
        <v>250</v>
      </c>
      <c r="E120" s="288"/>
      <c r="N120" s="294"/>
      <c r="O120" s="294"/>
    </row>
    <row r="121" spans="2:15" s="266" customFormat="1" ht="13.05" customHeight="1" x14ac:dyDescent="0.3">
      <c r="B121" s="344"/>
      <c r="C121" s="320" t="s">
        <v>121</v>
      </c>
      <c r="D121" s="281">
        <v>500</v>
      </c>
      <c r="E121" s="288"/>
      <c r="N121" s="294"/>
      <c r="O121" s="294"/>
    </row>
    <row r="122" spans="2:15" s="266" customFormat="1" ht="13.05" customHeight="1" x14ac:dyDescent="0.3">
      <c r="B122" s="345"/>
      <c r="C122" s="321" t="s">
        <v>47</v>
      </c>
      <c r="D122" s="319"/>
      <c r="E122" s="289"/>
      <c r="N122" s="294"/>
      <c r="O122" s="294"/>
    </row>
    <row r="123" spans="2:15" s="266" customFormat="1" ht="13.05" customHeight="1" x14ac:dyDescent="0.3">
      <c r="B123" s="275"/>
      <c r="C123" s="283"/>
      <c r="D123" s="284"/>
      <c r="E123" s="285"/>
      <c r="N123" s="294"/>
      <c r="O123" s="294"/>
    </row>
    <row r="124" spans="2:15" ht="13.05" customHeight="1" x14ac:dyDescent="0.3">
      <c r="B124" s="343" t="s">
        <v>122</v>
      </c>
      <c r="C124" s="286"/>
      <c r="D124" s="102" t="s">
        <v>40</v>
      </c>
      <c r="E124" s="287" t="s">
        <v>41</v>
      </c>
    </row>
    <row r="125" spans="2:15" ht="13.05" customHeight="1" x14ac:dyDescent="0.3">
      <c r="B125" s="344"/>
      <c r="C125" s="267" t="s">
        <v>123</v>
      </c>
      <c r="D125" s="214">
        <f>SUM(D126:D135)</f>
        <v>5500</v>
      </c>
      <c r="E125" s="101">
        <f>IFERROR(D125*E5/D5,0%)</f>
        <v>0.11889321227842628</v>
      </c>
    </row>
    <row r="126" spans="2:15" ht="13.05" customHeight="1" x14ac:dyDescent="0.3">
      <c r="B126" s="344"/>
      <c r="C126" s="320" t="s">
        <v>124</v>
      </c>
      <c r="D126" s="315">
        <v>0</v>
      </c>
      <c r="E126" s="288"/>
    </row>
    <row r="127" spans="2:15" ht="13.05" customHeight="1" x14ac:dyDescent="0.3">
      <c r="B127" s="344"/>
      <c r="C127" s="320" t="s">
        <v>125</v>
      </c>
      <c r="D127" s="315">
        <v>0</v>
      </c>
      <c r="E127" s="288"/>
    </row>
    <row r="128" spans="2:15" ht="13.05" customHeight="1" x14ac:dyDescent="0.3">
      <c r="B128" s="344"/>
      <c r="C128" s="320" t="s">
        <v>126</v>
      </c>
      <c r="D128" s="315">
        <v>500</v>
      </c>
      <c r="E128" s="288"/>
    </row>
    <row r="129" spans="2:15" ht="13.05" customHeight="1" x14ac:dyDescent="0.3">
      <c r="B129" s="344"/>
      <c r="C129" s="320" t="s">
        <v>127</v>
      </c>
      <c r="D129" s="315">
        <v>0</v>
      </c>
      <c r="E129" s="288"/>
    </row>
    <row r="130" spans="2:15" ht="13.05" customHeight="1" x14ac:dyDescent="0.3">
      <c r="B130" s="344"/>
      <c r="C130" s="320" t="s">
        <v>128</v>
      </c>
      <c r="D130" s="315">
        <v>5000</v>
      </c>
      <c r="E130" s="288"/>
    </row>
    <row r="131" spans="2:15" ht="13.05" customHeight="1" x14ac:dyDescent="0.3">
      <c r="B131" s="344"/>
      <c r="C131" s="320" t="s">
        <v>129</v>
      </c>
      <c r="D131" s="315">
        <v>0</v>
      </c>
      <c r="E131" s="288"/>
    </row>
    <row r="132" spans="2:15" ht="13.05" customHeight="1" x14ac:dyDescent="0.3">
      <c r="B132" s="344"/>
      <c r="C132" s="320" t="s">
        <v>130</v>
      </c>
      <c r="D132" s="315">
        <v>0</v>
      </c>
      <c r="E132" s="288"/>
    </row>
    <row r="133" spans="2:15" ht="13.05" customHeight="1" x14ac:dyDescent="0.3">
      <c r="B133" s="344"/>
      <c r="C133" s="320" t="s">
        <v>269</v>
      </c>
      <c r="D133" s="315">
        <v>0</v>
      </c>
      <c r="E133" s="288"/>
    </row>
    <row r="134" spans="2:15" ht="13.05" customHeight="1" x14ac:dyDescent="0.3">
      <c r="B134" s="344"/>
      <c r="C134" s="320" t="s">
        <v>131</v>
      </c>
      <c r="D134" s="315">
        <v>0</v>
      </c>
      <c r="E134" s="288"/>
    </row>
    <row r="135" spans="2:15" ht="13.05" customHeight="1" x14ac:dyDescent="0.3">
      <c r="B135" s="345"/>
      <c r="C135" s="321" t="s">
        <v>47</v>
      </c>
      <c r="D135" s="319">
        <v>0</v>
      </c>
      <c r="E135" s="289"/>
    </row>
    <row r="136" spans="2:15" s="266" customFormat="1" ht="13.05" customHeight="1" x14ac:dyDescent="0.3">
      <c r="B136" s="275"/>
      <c r="C136" s="283"/>
      <c r="D136" s="284"/>
      <c r="E136" s="285"/>
      <c r="N136" s="294"/>
      <c r="O136" s="294"/>
    </row>
    <row r="137" spans="2:15" ht="13.05" customHeight="1" x14ac:dyDescent="0.3">
      <c r="B137" s="340" t="s">
        <v>132</v>
      </c>
      <c r="C137" s="286"/>
      <c r="D137" s="102" t="s">
        <v>40</v>
      </c>
      <c r="E137" s="287" t="s">
        <v>41</v>
      </c>
    </row>
    <row r="138" spans="2:15" ht="13.05" customHeight="1" x14ac:dyDescent="0.3">
      <c r="B138" s="341"/>
      <c r="C138" s="267" t="s">
        <v>133</v>
      </c>
      <c r="D138" s="214">
        <f>SUM(D139:D141)</f>
        <v>0</v>
      </c>
      <c r="E138" s="101">
        <f>IFERROR(D138*E5/D5,0%)</f>
        <v>0</v>
      </c>
    </row>
    <row r="139" spans="2:15" ht="13.05" customHeight="1" x14ac:dyDescent="0.3">
      <c r="B139" s="341"/>
      <c r="C139" s="320" t="s">
        <v>134</v>
      </c>
      <c r="D139" s="315">
        <v>0</v>
      </c>
      <c r="E139" s="288"/>
    </row>
    <row r="140" spans="2:15" ht="13.05" customHeight="1" x14ac:dyDescent="0.3">
      <c r="B140" s="341"/>
      <c r="C140" s="320" t="s">
        <v>135</v>
      </c>
      <c r="D140" s="315">
        <v>0</v>
      </c>
      <c r="E140" s="288"/>
    </row>
    <row r="141" spans="2:15" ht="13.05" customHeight="1" x14ac:dyDescent="0.3">
      <c r="B141" s="342"/>
      <c r="C141" s="321" t="s">
        <v>337</v>
      </c>
      <c r="D141" s="319">
        <v>0</v>
      </c>
      <c r="E141" s="289"/>
    </row>
    <row r="142" spans="2:15" s="266" customFormat="1" ht="13.05" customHeight="1" x14ac:dyDescent="0.3">
      <c r="B142" s="275"/>
      <c r="C142" s="283"/>
      <c r="D142" s="284"/>
      <c r="E142" s="285"/>
      <c r="N142" s="294"/>
      <c r="O142" s="294"/>
    </row>
    <row r="143" spans="2:15" ht="13.05" customHeight="1" x14ac:dyDescent="0.3">
      <c r="B143" s="340" t="s">
        <v>136</v>
      </c>
      <c r="C143" s="286"/>
      <c r="D143" s="102" t="s">
        <v>40</v>
      </c>
      <c r="E143" s="287" t="s">
        <v>41</v>
      </c>
    </row>
    <row r="144" spans="2:15" ht="13.05" customHeight="1" x14ac:dyDescent="0.3">
      <c r="B144" s="341"/>
      <c r="C144" s="267" t="s">
        <v>137</v>
      </c>
      <c r="D144" s="214">
        <f>SUM(D145:D147)</f>
        <v>400</v>
      </c>
      <c r="E144" s="101">
        <f>IFERROR(D144*E5/D5,0%)</f>
        <v>8.6467790747946395E-3</v>
      </c>
    </row>
    <row r="145" spans="2:15" ht="13.05" customHeight="1" x14ac:dyDescent="0.3">
      <c r="B145" s="341"/>
      <c r="C145" s="320" t="s">
        <v>138</v>
      </c>
      <c r="D145" s="315">
        <v>0</v>
      </c>
      <c r="E145" s="288"/>
    </row>
    <row r="146" spans="2:15" ht="13.05" customHeight="1" x14ac:dyDescent="0.3">
      <c r="B146" s="341"/>
      <c r="C146" s="320" t="s">
        <v>139</v>
      </c>
      <c r="D146" s="315">
        <v>400</v>
      </c>
      <c r="E146" s="288"/>
    </row>
    <row r="147" spans="2:15" ht="13.05" customHeight="1" x14ac:dyDescent="0.3">
      <c r="B147" s="342"/>
      <c r="C147" s="321" t="s">
        <v>140</v>
      </c>
      <c r="D147" s="315">
        <v>0</v>
      </c>
      <c r="E147" s="289"/>
    </row>
    <row r="148" spans="2:15" s="266" customFormat="1" ht="10.5" customHeight="1" x14ac:dyDescent="0.3">
      <c r="B148" s="307"/>
      <c r="C148" s="260"/>
      <c r="D148" s="308"/>
      <c r="E148" s="309"/>
      <c r="N148" s="294"/>
      <c r="O148" s="294"/>
    </row>
    <row r="149" spans="2:15" ht="10.5" customHeight="1" x14ac:dyDescent="0.3">
      <c r="D149" s="311"/>
    </row>
    <row r="150" spans="2:15" ht="10.5" customHeight="1" x14ac:dyDescent="0.3">
      <c r="D150" s="311"/>
    </row>
    <row r="151" spans="2:15" ht="24" customHeight="1" x14ac:dyDescent="0.3">
      <c r="I151" s="312" t="s">
        <v>208</v>
      </c>
      <c r="J151" s="312"/>
      <c r="L151" s="313" t="s">
        <v>211</v>
      </c>
      <c r="M151" s="313"/>
    </row>
    <row r="152" spans="2:15" ht="10.5" customHeight="1" x14ac:dyDescent="0.3">
      <c r="D152" s="311"/>
    </row>
    <row r="153" spans="2:15" ht="10.5" customHeight="1" x14ac:dyDescent="0.3">
      <c r="D153" s="311"/>
    </row>
    <row r="154" spans="2:15" ht="10.5" customHeight="1" x14ac:dyDescent="0.3">
      <c r="D154" s="311"/>
    </row>
    <row r="155" spans="2:15" ht="10.5" customHeight="1" x14ac:dyDescent="0.3">
      <c r="D155" s="311"/>
    </row>
  </sheetData>
  <sheetProtection algorithmName="SHA-512" hashValue="GnCa3cUwsFnu5A9Jn5APc0gRifPDE1Vmvxvft/XzJ9R2mXtXu0/25qmXh+Ym3Vkt4+JJMk72J6hGtRFBxMRUUQ==" saltValue="hqYHMAPKcecoGaEgl8zYKQ==" spinCount="100000" sheet="1" objects="1" scenarios="1" formatCells="0" formatColumns="0" formatRows="0"/>
  <mergeCells count="24">
    <mergeCell ref="F6:F7"/>
    <mergeCell ref="G6:G7"/>
    <mergeCell ref="B13:B14"/>
    <mergeCell ref="B78:B84"/>
    <mergeCell ref="A1:L1"/>
    <mergeCell ref="I3:M6"/>
    <mergeCell ref="B4:B11"/>
    <mergeCell ref="F8:F9"/>
    <mergeCell ref="G8:G9"/>
    <mergeCell ref="I9:M15"/>
    <mergeCell ref="I18:M22"/>
    <mergeCell ref="B86:B98"/>
    <mergeCell ref="B100:B106"/>
    <mergeCell ref="B16:B24"/>
    <mergeCell ref="B30:B36"/>
    <mergeCell ref="B26:B28"/>
    <mergeCell ref="B61:B69"/>
    <mergeCell ref="B71:B76"/>
    <mergeCell ref="B38:B59"/>
    <mergeCell ref="B108:B114"/>
    <mergeCell ref="B116:B122"/>
    <mergeCell ref="B124:B135"/>
    <mergeCell ref="B137:B141"/>
    <mergeCell ref="B143:B147"/>
  </mergeCells>
  <hyperlinks>
    <hyperlink ref="I151" location="Menú!A1" display="REGRESAR AL INICIO" xr:uid="{00000000-0004-0000-0200-000000000000}"/>
    <hyperlink ref="N1" location="Menú!A1" display="VOLVER AL MENÚ" xr:uid="{00000000-0004-0000-0200-000002000000}"/>
    <hyperlink ref="L151:M151" location="Resultados!A1" display="VER RESULTADOS" xr:uid="{00000000-0004-0000-0200-000001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DB4CE67-F33F-4F2E-87C0-53AC756D9E99}">
          <x14:formula1>
            <xm:f>índices!$J$2:$J$3</xm:f>
          </x14:formula1>
          <xm:sqref>F6:G6 F8:G8 F10:G11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3"/>
  <sheetViews>
    <sheetView showGridLines="0" topLeftCell="A7" zoomScale="80" zoomScaleNormal="80" workbookViewId="0">
      <selection activeCell="G13" sqref="G13:H13"/>
    </sheetView>
  </sheetViews>
  <sheetFormatPr baseColWidth="10" defaultColWidth="8.21875" defaultRowHeight="10.199999999999999" outlineLevelRow="1" x14ac:dyDescent="0.2"/>
  <cols>
    <col min="1" max="1" width="8" style="47" customWidth="1"/>
    <col min="2" max="2" width="10.44140625" style="48" customWidth="1"/>
    <col min="3" max="3" width="11" style="47" customWidth="1"/>
    <col min="4" max="4" width="10.44140625" style="47" customWidth="1"/>
    <col min="5" max="5" width="12" style="47" bestFit="1" customWidth="1"/>
    <col min="6" max="6" width="5.77734375" style="47" customWidth="1"/>
    <col min="7" max="7" width="7.77734375" style="47" customWidth="1"/>
    <col min="8" max="8" width="10.44140625" style="47" customWidth="1"/>
    <col min="9" max="9" width="8.77734375" style="47" customWidth="1"/>
    <col min="10" max="10" width="6.21875" style="47" customWidth="1"/>
    <col min="11" max="11" width="16.21875" style="47" customWidth="1"/>
    <col min="12" max="12" width="3.77734375" style="47" customWidth="1"/>
    <col min="13" max="13" width="6" style="47" customWidth="1"/>
    <col min="14" max="14" width="9.77734375" style="47" customWidth="1"/>
    <col min="15" max="15" width="8.21875" style="47"/>
    <col min="16" max="16" width="9.44140625" style="47" customWidth="1"/>
    <col min="17" max="17" width="12.44140625" style="47" customWidth="1"/>
    <col min="18" max="18" width="5.21875" style="47" customWidth="1"/>
    <col min="19" max="19" width="15.21875" style="47" customWidth="1"/>
    <col min="20" max="20" width="16.21875" style="47" customWidth="1"/>
    <col min="21" max="21" width="15.77734375" style="47" customWidth="1"/>
    <col min="22" max="22" width="8.21875" style="47"/>
    <col min="23" max="23" width="10.77734375" style="47" bestFit="1" customWidth="1"/>
    <col min="24" max="16384" width="8.21875" style="47"/>
  </cols>
  <sheetData>
    <row r="1" spans="1:27" s="66" customFormat="1" ht="32.1" customHeight="1" x14ac:dyDescent="0.3">
      <c r="A1" s="372" t="s">
        <v>315</v>
      </c>
      <c r="B1" s="372"/>
      <c r="C1" s="372"/>
      <c r="D1" s="372"/>
      <c r="E1" s="372"/>
      <c r="F1" s="372"/>
      <c r="G1" s="372"/>
      <c r="H1" s="372"/>
      <c r="I1" s="372"/>
      <c r="J1" s="372"/>
      <c r="K1" s="372"/>
      <c r="L1" s="372"/>
      <c r="M1" s="372"/>
      <c r="N1" s="372"/>
      <c r="O1" s="372"/>
      <c r="P1" s="372"/>
      <c r="Q1" s="372"/>
      <c r="R1" s="372"/>
      <c r="S1" s="372"/>
      <c r="T1" s="381" t="s">
        <v>198</v>
      </c>
      <c r="U1" s="381"/>
    </row>
    <row r="2" spans="1:27" s="38" customFormat="1" ht="18" customHeight="1" x14ac:dyDescent="0.25">
      <c r="A2" s="37"/>
      <c r="B2" s="373"/>
      <c r="C2" s="374"/>
      <c r="D2" s="374"/>
      <c r="E2" s="374"/>
      <c r="F2" s="374"/>
      <c r="G2" s="374"/>
      <c r="H2" s="374"/>
      <c r="I2" s="374"/>
      <c r="J2" s="374"/>
      <c r="K2" s="374"/>
      <c r="L2" s="374"/>
      <c r="M2" s="374"/>
      <c r="N2" s="374"/>
      <c r="O2" s="374"/>
      <c r="P2" s="374"/>
      <c r="Q2" s="374"/>
      <c r="R2" s="374"/>
      <c r="S2" s="374"/>
    </row>
    <row r="3" spans="1:27" s="40" customFormat="1" ht="13.2" x14ac:dyDescent="0.25">
      <c r="A3" s="39"/>
      <c r="B3" s="374"/>
      <c r="C3" s="374"/>
      <c r="D3" s="374"/>
      <c r="E3" s="374"/>
      <c r="F3" s="374"/>
      <c r="G3" s="374"/>
      <c r="H3" s="374"/>
      <c r="I3" s="374"/>
      <c r="J3" s="374"/>
      <c r="K3" s="374"/>
      <c r="L3" s="374"/>
      <c r="M3" s="374"/>
      <c r="N3" s="374"/>
      <c r="O3" s="374"/>
      <c r="P3" s="374"/>
      <c r="Q3" s="374"/>
      <c r="R3" s="374"/>
      <c r="S3" s="374"/>
    </row>
    <row r="4" spans="1:27" s="40" customFormat="1" ht="12.75" customHeight="1" x14ac:dyDescent="0.3">
      <c r="A4" s="39"/>
      <c r="B4" s="385" t="s">
        <v>340</v>
      </c>
      <c r="C4" s="385"/>
      <c r="D4" s="385"/>
      <c r="E4" s="385"/>
      <c r="F4" s="385"/>
      <c r="G4" s="39"/>
      <c r="H4" s="382" t="s">
        <v>241</v>
      </c>
      <c r="I4" s="383"/>
      <c r="J4" s="383"/>
      <c r="K4" s="384"/>
      <c r="N4" s="39"/>
      <c r="O4" s="39"/>
      <c r="W4" s="42"/>
      <c r="X4" s="42"/>
      <c r="Y4" s="42"/>
      <c r="Z4" s="42"/>
      <c r="AA4" s="42"/>
    </row>
    <row r="5" spans="1:27" s="42" customFormat="1" ht="44.25" customHeight="1" x14ac:dyDescent="0.3">
      <c r="A5" s="41"/>
      <c r="B5" s="385"/>
      <c r="C5" s="385"/>
      <c r="D5" s="385"/>
      <c r="E5" s="385"/>
      <c r="F5" s="385"/>
      <c r="G5" s="44"/>
      <c r="H5" s="371" t="s">
        <v>242</v>
      </c>
      <c r="I5" s="371"/>
      <c r="J5" s="371"/>
      <c r="K5" s="202">
        <f>IFERROR(I26/(Gastos!D5-Gastos!D13-Gastos!D35),0%)</f>
        <v>0.12345457947324963</v>
      </c>
      <c r="N5" s="44"/>
    </row>
    <row r="6" spans="1:27" s="44" customFormat="1" ht="27.75" customHeight="1" x14ac:dyDescent="0.3">
      <c r="A6" s="43"/>
      <c r="B6" s="385"/>
      <c r="C6" s="385"/>
      <c r="D6" s="385"/>
      <c r="E6" s="385"/>
      <c r="F6" s="385"/>
      <c r="H6" s="371" t="s">
        <v>37</v>
      </c>
      <c r="I6" s="371"/>
      <c r="J6" s="371"/>
      <c r="K6" s="215">
        <f>+IF(C12="Dólares",G12*$B$12,G12)+IF(C13="Dólares",G13*$B$12,G13)+IF(C14="Dólares",G14*$B$12,G14)+IF(C15="Dólares",G15*$B$12,G15)+IF(C16="Dólares",G16*$B$12,G16)+IF(C17="Dólares",G17*$B$12,G17)+IF(C18="Dólares",G18*$B$12,G18)+IF(C19="Dólares",G19*$B$12,G19)+IF(C20="Dólares",G20*$B$12,G20)+IF(C21="Dólares",G21*$B$12,G21)+IF(C22="Dólares",G22*$B$12,G22)+IF(C23="Dólares",G23*$B$12,G23)+IF(C24="Dólares",G24*$B$12,G24)+IF(C25="Dólares",G25*$B$12,G25)</f>
        <v>114200</v>
      </c>
      <c r="W6" s="42"/>
      <c r="X6" s="42"/>
      <c r="Y6" s="42"/>
      <c r="Z6" s="42"/>
      <c r="AA6" s="42"/>
    </row>
    <row r="7" spans="1:27" s="44" customFormat="1" ht="32.25" customHeight="1" x14ac:dyDescent="0.3">
      <c r="A7" s="43"/>
      <c r="B7" s="385"/>
      <c r="C7" s="385"/>
      <c r="D7" s="385"/>
      <c r="E7" s="385"/>
      <c r="F7" s="385"/>
      <c r="H7" s="371" t="s">
        <v>287</v>
      </c>
      <c r="I7" s="371"/>
      <c r="J7" s="371"/>
      <c r="K7" s="216">
        <f>SUM(T12:T25)</f>
        <v>410340</v>
      </c>
      <c r="W7" s="42"/>
      <c r="X7" s="42"/>
      <c r="Y7" s="42"/>
      <c r="Z7" s="42"/>
      <c r="AA7" s="42"/>
    </row>
    <row r="8" spans="1:27" s="44" customFormat="1" ht="20.25" customHeight="1" x14ac:dyDescent="0.3">
      <c r="A8" s="43"/>
      <c r="B8" s="385"/>
      <c r="C8" s="385"/>
      <c r="D8" s="385"/>
      <c r="E8" s="385"/>
      <c r="F8" s="385"/>
      <c r="H8" s="371" t="s">
        <v>281</v>
      </c>
      <c r="I8" s="371"/>
      <c r="J8" s="371"/>
      <c r="K8" s="216">
        <f>+SUM(U12:U25)</f>
        <v>296140</v>
      </c>
      <c r="T8" s="73"/>
      <c r="W8" s="42"/>
      <c r="X8" s="42"/>
      <c r="Y8" s="42"/>
      <c r="Z8" s="42"/>
      <c r="AA8" s="42"/>
    </row>
    <row r="9" spans="1:27" s="44" customFormat="1" ht="15" customHeight="1" x14ac:dyDescent="0.3">
      <c r="E9" s="41"/>
      <c r="F9" s="41"/>
      <c r="G9" s="41"/>
      <c r="H9" s="41"/>
      <c r="I9" s="41"/>
      <c r="J9" s="45"/>
      <c r="K9" s="45"/>
      <c r="L9" s="46"/>
      <c r="M9" s="43"/>
      <c r="N9" s="43"/>
      <c r="O9" s="43"/>
      <c r="W9" s="42"/>
      <c r="X9" s="42"/>
      <c r="Y9" s="42"/>
      <c r="Z9" s="42"/>
      <c r="AA9" s="42"/>
    </row>
    <row r="10" spans="1:27" s="44" customFormat="1" ht="22.05" customHeight="1" x14ac:dyDescent="0.3">
      <c r="A10" s="43"/>
      <c r="B10" s="375" t="s">
        <v>339</v>
      </c>
      <c r="C10" s="376"/>
      <c r="D10" s="376"/>
      <c r="E10" s="376"/>
      <c r="F10" s="376"/>
      <c r="G10" s="376"/>
      <c r="H10" s="376"/>
      <c r="I10" s="376"/>
      <c r="J10" s="376"/>
      <c r="K10" s="376"/>
      <c r="L10" s="376"/>
      <c r="M10" s="376"/>
      <c r="N10" s="376"/>
      <c r="O10" s="376"/>
      <c r="P10" s="376"/>
      <c r="Q10" s="376"/>
      <c r="R10" s="376"/>
      <c r="S10" s="377"/>
      <c r="T10" s="369" t="s">
        <v>338</v>
      </c>
      <c r="U10" s="370"/>
      <c r="W10" s="42"/>
      <c r="X10" s="42"/>
      <c r="Y10" s="42"/>
      <c r="Z10" s="42"/>
      <c r="AA10" s="42"/>
    </row>
    <row r="11" spans="1:27" s="50" customFormat="1" ht="48.75" customHeight="1" x14ac:dyDescent="0.3">
      <c r="B11" s="89" t="s">
        <v>9</v>
      </c>
      <c r="C11" s="89" t="s">
        <v>210</v>
      </c>
      <c r="D11" s="89" t="s">
        <v>10</v>
      </c>
      <c r="E11" s="378" t="s">
        <v>264</v>
      </c>
      <c r="F11" s="379"/>
      <c r="G11" s="378" t="s">
        <v>263</v>
      </c>
      <c r="H11" s="379"/>
      <c r="I11" s="378" t="s">
        <v>262</v>
      </c>
      <c r="J11" s="379"/>
      <c r="K11" s="378" t="s">
        <v>261</v>
      </c>
      <c r="L11" s="379"/>
      <c r="M11" s="378" t="s">
        <v>11</v>
      </c>
      <c r="N11" s="379"/>
      <c r="O11" s="378" t="s">
        <v>260</v>
      </c>
      <c r="P11" s="379"/>
      <c r="Q11" s="380" t="s">
        <v>265</v>
      </c>
      <c r="R11" s="380"/>
      <c r="S11" s="89" t="s">
        <v>12</v>
      </c>
      <c r="T11" s="90" t="s">
        <v>8</v>
      </c>
      <c r="U11" s="90" t="s">
        <v>281</v>
      </c>
      <c r="W11" s="42"/>
      <c r="X11" s="42"/>
      <c r="Y11" s="42"/>
      <c r="Z11" s="42"/>
      <c r="AA11" s="42"/>
    </row>
    <row r="12" spans="1:27" ht="14.4" x14ac:dyDescent="0.3">
      <c r="B12" s="366">
        <v>7.8</v>
      </c>
      <c r="C12" s="91" t="s">
        <v>324</v>
      </c>
      <c r="D12" s="92" t="s">
        <v>250</v>
      </c>
      <c r="E12" s="357" t="s">
        <v>21</v>
      </c>
      <c r="F12" s="358"/>
      <c r="G12" s="361">
        <v>200</v>
      </c>
      <c r="H12" s="362"/>
      <c r="I12" s="361">
        <v>2990</v>
      </c>
      <c r="J12" s="362"/>
      <c r="K12" s="361">
        <v>16330</v>
      </c>
      <c r="L12" s="362"/>
      <c r="M12" s="359">
        <v>0.25</v>
      </c>
      <c r="N12" s="360"/>
      <c r="O12" s="357">
        <v>60</v>
      </c>
      <c r="P12" s="358"/>
      <c r="Q12" s="357">
        <v>41</v>
      </c>
      <c r="R12" s="358"/>
      <c r="S12" s="92" t="s">
        <v>14</v>
      </c>
      <c r="T12" s="221">
        <f>IF(C12=índices!$A$3,((O12*I12)*$B$12),O12*I12)</f>
        <v>179400</v>
      </c>
      <c r="U12" s="221">
        <f>IF(C12="Dolares",T12-(G12*$B$12),T12-G12)</f>
        <v>179200</v>
      </c>
      <c r="V12" s="57"/>
      <c r="W12" s="42"/>
      <c r="X12" s="42"/>
      <c r="Y12" s="42"/>
      <c r="Z12" s="42"/>
      <c r="AA12" s="42"/>
    </row>
    <row r="13" spans="1:27" ht="13.8" x14ac:dyDescent="0.3">
      <c r="B13" s="367"/>
      <c r="C13" s="91" t="s">
        <v>324</v>
      </c>
      <c r="D13" s="92" t="s">
        <v>250</v>
      </c>
      <c r="E13" s="357" t="s">
        <v>24</v>
      </c>
      <c r="F13" s="358"/>
      <c r="G13" s="361">
        <v>50000</v>
      </c>
      <c r="H13" s="362"/>
      <c r="I13" s="361">
        <v>1572</v>
      </c>
      <c r="J13" s="362"/>
      <c r="K13" s="361">
        <v>50000</v>
      </c>
      <c r="L13" s="362"/>
      <c r="M13" s="359">
        <v>0.24</v>
      </c>
      <c r="N13" s="360"/>
      <c r="O13" s="357">
        <v>51</v>
      </c>
      <c r="P13" s="358"/>
      <c r="Q13" s="357">
        <v>51</v>
      </c>
      <c r="R13" s="358"/>
      <c r="S13" s="92" t="s">
        <v>14</v>
      </c>
      <c r="T13" s="221">
        <f>IF(C13=índices!$A$3,((O13*I13)*$B$12),O13*I13)</f>
        <v>80172</v>
      </c>
      <c r="U13" s="221">
        <f t="shared" ref="U13:U22" si="0">IF(C13="Dolares",T13-(G13*$B$12),T13-G13)</f>
        <v>30172</v>
      </c>
    </row>
    <row r="14" spans="1:27" s="49" customFormat="1" ht="14.4" x14ac:dyDescent="0.3">
      <c r="B14" s="367"/>
      <c r="C14" s="91" t="s">
        <v>324</v>
      </c>
      <c r="D14" s="92" t="s">
        <v>250</v>
      </c>
      <c r="E14" s="357" t="s">
        <v>16</v>
      </c>
      <c r="F14" s="358"/>
      <c r="G14" s="361">
        <v>50000</v>
      </c>
      <c r="H14" s="362"/>
      <c r="I14" s="361">
        <v>367</v>
      </c>
      <c r="J14" s="362"/>
      <c r="K14" s="361">
        <v>49200</v>
      </c>
      <c r="L14" s="362"/>
      <c r="M14" s="359">
        <v>0.08</v>
      </c>
      <c r="N14" s="360"/>
      <c r="O14" s="357">
        <v>360</v>
      </c>
      <c r="P14" s="358"/>
      <c r="Q14" s="357">
        <v>340</v>
      </c>
      <c r="R14" s="358"/>
      <c r="S14" s="92" t="s">
        <v>14</v>
      </c>
      <c r="T14" s="221">
        <f>IF(C14=índices!$A$3,((O14*I14)*$B$12),O14*I14)</f>
        <v>132120</v>
      </c>
      <c r="U14" s="221">
        <f t="shared" ref="U14:U15" si="1">IF(C14="Dolares",T14-(G14*$B$12),T14-G14)</f>
        <v>82120</v>
      </c>
    </row>
    <row r="15" spans="1:27" s="49" customFormat="1" ht="14.4" x14ac:dyDescent="0.3">
      <c r="B15" s="367"/>
      <c r="C15" s="91" t="s">
        <v>324</v>
      </c>
      <c r="D15" s="92" t="s">
        <v>250</v>
      </c>
      <c r="E15" s="357" t="s">
        <v>13</v>
      </c>
      <c r="F15" s="358"/>
      <c r="G15" s="361">
        <v>14000</v>
      </c>
      <c r="H15" s="362"/>
      <c r="I15" s="361">
        <v>222</v>
      </c>
      <c r="J15" s="362"/>
      <c r="K15" s="361">
        <v>11656</v>
      </c>
      <c r="L15" s="362"/>
      <c r="M15" s="359">
        <v>8.5000000000000006E-2</v>
      </c>
      <c r="N15" s="360"/>
      <c r="O15" s="357">
        <v>84</v>
      </c>
      <c r="P15" s="358"/>
      <c r="Q15" s="357">
        <v>64</v>
      </c>
      <c r="R15" s="358"/>
      <c r="S15" s="92" t="s">
        <v>14</v>
      </c>
      <c r="T15" s="221">
        <f>IF(C15=índices!$A$3,((O15*I15)*$B$12),O15*I15)</f>
        <v>18648</v>
      </c>
      <c r="U15" s="221">
        <f t="shared" si="1"/>
        <v>4648</v>
      </c>
    </row>
    <row r="16" spans="1:27" ht="13.8" x14ac:dyDescent="0.3">
      <c r="B16" s="367"/>
      <c r="C16" s="91" t="s">
        <v>324</v>
      </c>
      <c r="D16" s="92"/>
      <c r="E16" s="93"/>
      <c r="F16" s="94"/>
      <c r="G16" s="361">
        <v>0</v>
      </c>
      <c r="H16" s="362"/>
      <c r="I16" s="361">
        <v>0</v>
      </c>
      <c r="J16" s="362"/>
      <c r="K16" s="361">
        <v>0</v>
      </c>
      <c r="L16" s="362"/>
      <c r="M16" s="359">
        <v>0</v>
      </c>
      <c r="N16" s="360"/>
      <c r="O16" s="357">
        <v>0</v>
      </c>
      <c r="P16" s="358"/>
      <c r="Q16" s="357">
        <v>0</v>
      </c>
      <c r="R16" s="358"/>
      <c r="S16" s="92"/>
      <c r="T16" s="221">
        <f>IF(C16=índices!$A$3,((O16*I16)*$B$12),O16*I16)</f>
        <v>0</v>
      </c>
      <c r="U16" s="221">
        <f t="shared" si="0"/>
        <v>0</v>
      </c>
    </row>
    <row r="17" spans="1:21" ht="13.8" x14ac:dyDescent="0.3">
      <c r="B17" s="367"/>
      <c r="C17" s="91" t="s">
        <v>324</v>
      </c>
      <c r="D17" s="92"/>
      <c r="E17" s="93"/>
      <c r="F17" s="94"/>
      <c r="G17" s="361">
        <v>0</v>
      </c>
      <c r="H17" s="362"/>
      <c r="I17" s="361">
        <v>0</v>
      </c>
      <c r="J17" s="362"/>
      <c r="K17" s="361">
        <v>0</v>
      </c>
      <c r="L17" s="362"/>
      <c r="M17" s="359">
        <v>0</v>
      </c>
      <c r="N17" s="360"/>
      <c r="O17" s="357">
        <v>0</v>
      </c>
      <c r="P17" s="358"/>
      <c r="Q17" s="357">
        <v>0</v>
      </c>
      <c r="R17" s="358"/>
      <c r="S17" s="92"/>
      <c r="T17" s="221">
        <f>IF(C17=índices!$A$3,((O17*I17)*$B$12),O17*I17)</f>
        <v>0</v>
      </c>
      <c r="U17" s="221">
        <f t="shared" si="0"/>
        <v>0</v>
      </c>
    </row>
    <row r="18" spans="1:21" ht="13.8" hidden="1" outlineLevel="1" x14ac:dyDescent="0.3">
      <c r="B18" s="367"/>
      <c r="C18" s="91" t="s">
        <v>15</v>
      </c>
      <c r="D18" s="92"/>
      <c r="E18" s="93"/>
      <c r="F18" s="94"/>
      <c r="G18" s="361">
        <v>0</v>
      </c>
      <c r="H18" s="362"/>
      <c r="I18" s="361">
        <v>0</v>
      </c>
      <c r="J18" s="362"/>
      <c r="K18" s="361">
        <v>0</v>
      </c>
      <c r="L18" s="362"/>
      <c r="M18" s="359">
        <v>0</v>
      </c>
      <c r="N18" s="360"/>
      <c r="O18" s="357">
        <v>0</v>
      </c>
      <c r="P18" s="358"/>
      <c r="Q18" s="357">
        <v>0</v>
      </c>
      <c r="R18" s="358"/>
      <c r="S18" s="92"/>
      <c r="T18" s="100">
        <f>IF(C18=índices!$A$3,((O18*I18)*$B$12),O18*I18)</f>
        <v>0</v>
      </c>
      <c r="U18" s="100">
        <f t="shared" si="0"/>
        <v>0</v>
      </c>
    </row>
    <row r="19" spans="1:21" ht="13.8" hidden="1" outlineLevel="1" x14ac:dyDescent="0.3">
      <c r="B19" s="367"/>
      <c r="C19" s="91" t="s">
        <v>15</v>
      </c>
      <c r="D19" s="92"/>
      <c r="E19" s="357"/>
      <c r="F19" s="358"/>
      <c r="G19" s="361">
        <v>0</v>
      </c>
      <c r="H19" s="362"/>
      <c r="I19" s="361">
        <v>0</v>
      </c>
      <c r="J19" s="362"/>
      <c r="K19" s="361">
        <v>0</v>
      </c>
      <c r="L19" s="362"/>
      <c r="M19" s="359">
        <v>0</v>
      </c>
      <c r="N19" s="360"/>
      <c r="O19" s="357">
        <v>0</v>
      </c>
      <c r="P19" s="358"/>
      <c r="Q19" s="357">
        <v>0</v>
      </c>
      <c r="R19" s="358"/>
      <c r="S19" s="92"/>
      <c r="T19" s="100">
        <f>IF(C19=índices!$A$3,((O19*I19)*$B$12),O19*I19)</f>
        <v>0</v>
      </c>
      <c r="U19" s="100">
        <f t="shared" si="0"/>
        <v>0</v>
      </c>
    </row>
    <row r="20" spans="1:21" ht="13.8" hidden="1" outlineLevel="1" x14ac:dyDescent="0.3">
      <c r="B20" s="367"/>
      <c r="C20" s="91" t="s">
        <v>15</v>
      </c>
      <c r="D20" s="92"/>
      <c r="E20" s="357"/>
      <c r="F20" s="358"/>
      <c r="G20" s="361">
        <v>0</v>
      </c>
      <c r="H20" s="362"/>
      <c r="I20" s="361">
        <v>0</v>
      </c>
      <c r="J20" s="362"/>
      <c r="K20" s="361">
        <v>0</v>
      </c>
      <c r="L20" s="362"/>
      <c r="M20" s="359">
        <v>0</v>
      </c>
      <c r="N20" s="360"/>
      <c r="O20" s="357">
        <v>0</v>
      </c>
      <c r="P20" s="358"/>
      <c r="Q20" s="357">
        <v>0</v>
      </c>
      <c r="R20" s="358"/>
      <c r="S20" s="92"/>
      <c r="T20" s="100">
        <f>IF(C20=índices!$A$3,((O20*I20)*$B$12),O20*I20)</f>
        <v>0</v>
      </c>
      <c r="U20" s="100">
        <f t="shared" si="0"/>
        <v>0</v>
      </c>
    </row>
    <row r="21" spans="1:21" ht="13.8" hidden="1" outlineLevel="1" x14ac:dyDescent="0.3">
      <c r="B21" s="367"/>
      <c r="C21" s="91" t="s">
        <v>15</v>
      </c>
      <c r="D21" s="92"/>
      <c r="E21" s="93"/>
      <c r="F21" s="94"/>
      <c r="G21" s="361">
        <v>0</v>
      </c>
      <c r="H21" s="362"/>
      <c r="I21" s="361">
        <v>0</v>
      </c>
      <c r="J21" s="362"/>
      <c r="K21" s="361">
        <v>0</v>
      </c>
      <c r="L21" s="362"/>
      <c r="M21" s="359">
        <v>0</v>
      </c>
      <c r="N21" s="360"/>
      <c r="O21" s="357">
        <v>0</v>
      </c>
      <c r="P21" s="358"/>
      <c r="Q21" s="357">
        <v>0</v>
      </c>
      <c r="R21" s="358"/>
      <c r="S21" s="92"/>
      <c r="T21" s="100">
        <f>IF(C21=índices!$A$3,((O21*I21)*$B$12),O21*I21)</f>
        <v>0</v>
      </c>
      <c r="U21" s="100">
        <f t="shared" si="0"/>
        <v>0</v>
      </c>
    </row>
    <row r="22" spans="1:21" ht="13.8" hidden="1" outlineLevel="1" x14ac:dyDescent="0.3">
      <c r="A22" s="43"/>
      <c r="B22" s="367"/>
      <c r="C22" s="91" t="s">
        <v>15</v>
      </c>
      <c r="D22" s="92"/>
      <c r="E22" s="93"/>
      <c r="F22" s="94"/>
      <c r="G22" s="361">
        <v>0</v>
      </c>
      <c r="H22" s="362"/>
      <c r="I22" s="361">
        <v>0</v>
      </c>
      <c r="J22" s="362"/>
      <c r="K22" s="361">
        <v>0</v>
      </c>
      <c r="L22" s="362"/>
      <c r="M22" s="359">
        <v>0</v>
      </c>
      <c r="N22" s="360"/>
      <c r="O22" s="357">
        <v>0</v>
      </c>
      <c r="P22" s="358"/>
      <c r="Q22" s="357">
        <v>0</v>
      </c>
      <c r="R22" s="358"/>
      <c r="S22" s="92"/>
      <c r="T22" s="100">
        <f>IF(C22=índices!$A$3,((O22*I22)*$B$12),O22*I22)</f>
        <v>0</v>
      </c>
      <c r="U22" s="100">
        <f t="shared" si="0"/>
        <v>0</v>
      </c>
    </row>
    <row r="23" spans="1:21" ht="13.8" hidden="1" outlineLevel="1" x14ac:dyDescent="0.3">
      <c r="B23" s="367"/>
      <c r="C23" s="91" t="s">
        <v>15</v>
      </c>
      <c r="D23" s="92"/>
      <c r="E23" s="93"/>
      <c r="F23" s="94"/>
      <c r="G23" s="361">
        <v>0</v>
      </c>
      <c r="H23" s="362"/>
      <c r="I23" s="361">
        <v>0</v>
      </c>
      <c r="J23" s="362"/>
      <c r="K23" s="361">
        <v>0</v>
      </c>
      <c r="L23" s="362"/>
      <c r="M23" s="359">
        <v>0</v>
      </c>
      <c r="N23" s="360"/>
      <c r="O23" s="357">
        <v>0</v>
      </c>
      <c r="P23" s="358"/>
      <c r="Q23" s="357">
        <v>0</v>
      </c>
      <c r="R23" s="358"/>
      <c r="S23" s="92"/>
      <c r="T23" s="100">
        <f>IF(C23=índices!$A$3,((O23*I23)*$B$12),O23*I23)</f>
        <v>0</v>
      </c>
      <c r="U23" s="100">
        <f t="shared" ref="U23:U24" si="2">IF(C23="Dolares",T23-(G23*$B$12),T23-G23)</f>
        <v>0</v>
      </c>
    </row>
    <row r="24" spans="1:21" ht="13.8" hidden="1" outlineLevel="1" x14ac:dyDescent="0.3">
      <c r="B24" s="367"/>
      <c r="C24" s="91" t="s">
        <v>15</v>
      </c>
      <c r="D24" s="92"/>
      <c r="E24" s="93"/>
      <c r="F24" s="94"/>
      <c r="G24" s="361">
        <v>0</v>
      </c>
      <c r="H24" s="362"/>
      <c r="I24" s="361">
        <v>0</v>
      </c>
      <c r="J24" s="362"/>
      <c r="K24" s="361">
        <v>0</v>
      </c>
      <c r="L24" s="362"/>
      <c r="M24" s="359">
        <v>0</v>
      </c>
      <c r="N24" s="360"/>
      <c r="O24" s="357">
        <v>0</v>
      </c>
      <c r="P24" s="358"/>
      <c r="Q24" s="357">
        <v>0</v>
      </c>
      <c r="R24" s="358"/>
      <c r="S24" s="92"/>
      <c r="T24" s="100">
        <f>IF(C24=índices!$A$3,((O24*I24)*$B$12),O24*I24)</f>
        <v>0</v>
      </c>
      <c r="U24" s="100">
        <f t="shared" si="2"/>
        <v>0</v>
      </c>
    </row>
    <row r="25" spans="1:21" ht="13.8" hidden="1" outlineLevel="1" x14ac:dyDescent="0.3">
      <c r="B25" s="368"/>
      <c r="C25" s="91" t="s">
        <v>15</v>
      </c>
      <c r="D25" s="92"/>
      <c r="E25" s="93"/>
      <c r="F25" s="94"/>
      <c r="G25" s="361"/>
      <c r="H25" s="362"/>
      <c r="I25" s="361">
        <v>0</v>
      </c>
      <c r="J25" s="362"/>
      <c r="K25" s="361">
        <v>0</v>
      </c>
      <c r="L25" s="362"/>
      <c r="M25" s="359">
        <v>0</v>
      </c>
      <c r="N25" s="360"/>
      <c r="O25" s="357">
        <v>0</v>
      </c>
      <c r="P25" s="358"/>
      <c r="Q25" s="357">
        <v>0</v>
      </c>
      <c r="R25" s="358"/>
      <c r="S25" s="92"/>
      <c r="T25" s="100">
        <f>IF(C25=índices!$A$3,((O25*I25)*$B$12),O25*I25)</f>
        <v>0</v>
      </c>
      <c r="U25" s="100">
        <f t="shared" ref="U25" si="3">IF(C25="Dolares",T25-(G25*$B$12),T25-G25)</f>
        <v>0</v>
      </c>
    </row>
    <row r="26" spans="1:21" ht="14.4" collapsed="1" x14ac:dyDescent="0.3">
      <c r="B26" s="364" t="s">
        <v>341</v>
      </c>
      <c r="C26" s="365"/>
      <c r="D26" s="365"/>
      <c r="E26" s="365"/>
      <c r="F26" s="365"/>
      <c r="G26" s="363">
        <f>+IF(C12="Dólares",G12*$B$12,G12)+IF(C13="Dólares",G13*$B$12,G13)+IF(C14="Dólares",G14*$B$12,G14)+IF(C15="Dólares",G15*$B$12,G15)+IF(C16="Dólares",G16*$B$12,G16)+IF(C17="Dólares",G17*$B$12,G17)+IF(C18="Dólares",G18*$B$12,G18)+IF(C19="Dólares",G19*$B$12,G19)+IF(C20="Dólares",G20*$B$12,G20)+IF(C21="Dólares",G21*$B$12,G21)+IF(C22="Dólares",G22*$B$12,G22)+IF(C23="Dólares",G23*$B$12,G23)+IF(C24="Dólares",G24*$B$12,G24)+IF(C25="Dólares",G25*$B$12,G25)</f>
        <v>114200</v>
      </c>
      <c r="H26" s="363"/>
      <c r="I26" s="363">
        <f>+IF(C12="Dólares",I12*$B$12,I12)+IF(C13="Dólares",I13*$B$12,I13)+IF(C14="Dólares",I14*$B$12,I14)+IF(C15="Dólares",I15*$B$12,I15)+IF(C16="Dólares",I16*$B$12,I16)+IF(C19="Dólares",I19*$B$12,I19)+IF(C20="Dólares",I20*$B$12,I20)+IF(C21="Dólares",I21*$B$12,I21)+IF(C17="Dólares",I17*$B$12,I17)+IF(C18="Dólares",I18*$B$12,I18)+IF(C22="Dólares",I22*$B$12,I22)+IF(C23="Dólares",I23*$B$12,I23)+IF(C24="Dólares",I24*$B$12,I24)+IF(C25="Dólares",I25*$B$12,I25)</f>
        <v>5151</v>
      </c>
      <c r="J26" s="363"/>
      <c r="K26" s="363">
        <f>+IF(C12="Dólares",K12*$B$12,K12)+IF(C13="Dólares",K13*$B$12,K13)+IF(C14="Dólares",K14*$B$12,K14)+IF(C15="Dólares",K15*$B$12,K15)+IF(C16="Dólares",K16*$B$12,K16)+IF(C19="Dólares",K19*$B$12,K19)+IF(C20="Dólares",K20*$B$12,K20)+IF(C21="Dólares",K21*$B$12,K21)+IF(C17="Dólares",K17*$B$12,K17)+IF(C18="Dólares",K18*$B$12,K18)+IF(C22="Dólares",K22*$B$12,K22)+IF(C23="Dólares",K23*$B$12,K23)+IF(C24="Dólares",K24*$B$12,K24)+IF(C25="Dólares",K25*$B$12,K25)</f>
        <v>127186</v>
      </c>
      <c r="L26" s="363"/>
      <c r="M26" s="95"/>
      <c r="N26" s="95"/>
      <c r="O26" s="95"/>
      <c r="P26" s="95"/>
      <c r="Q26" s="95"/>
      <c r="R26" s="95"/>
      <c r="S26" s="95"/>
      <c r="T26" s="96"/>
      <c r="U26" s="97"/>
    </row>
    <row r="28" spans="1:21" x14ac:dyDescent="0.2">
      <c r="H28" s="57"/>
      <c r="K28" s="57"/>
    </row>
    <row r="29" spans="1:21" x14ac:dyDescent="0.2">
      <c r="H29" s="72"/>
    </row>
    <row r="30" spans="1:21" x14ac:dyDescent="0.2">
      <c r="B30" s="48" t="s">
        <v>301</v>
      </c>
      <c r="H30" s="72"/>
    </row>
    <row r="31" spans="1:21" ht="13.05" customHeight="1" x14ac:dyDescent="0.2">
      <c r="B31" s="355"/>
      <c r="C31" s="356"/>
      <c r="D31" s="355"/>
      <c r="E31" s="356"/>
      <c r="F31" s="355"/>
      <c r="G31" s="356"/>
      <c r="H31" s="355"/>
      <c r="I31" s="356"/>
    </row>
    <row r="32" spans="1:21" ht="13.05" customHeight="1" x14ac:dyDescent="0.2">
      <c r="B32" s="355"/>
      <c r="C32" s="356"/>
      <c r="D32" s="355"/>
      <c r="E32" s="356"/>
      <c r="F32" s="355"/>
      <c r="G32" s="356"/>
      <c r="H32" s="355"/>
      <c r="I32" s="356"/>
      <c r="K32" s="57"/>
    </row>
    <row r="33" spans="2:9" ht="13.05" customHeight="1" x14ac:dyDescent="0.2">
      <c r="B33" s="355"/>
      <c r="C33" s="356"/>
      <c r="D33" s="355"/>
      <c r="E33" s="356"/>
      <c r="F33" s="355"/>
      <c r="G33" s="356"/>
      <c r="H33" s="355"/>
      <c r="I33" s="356"/>
    </row>
    <row r="34" spans="2:9" ht="13.05" customHeight="1" x14ac:dyDescent="0.2">
      <c r="B34" s="355"/>
      <c r="C34" s="356"/>
      <c r="D34" s="355"/>
      <c r="E34" s="356"/>
      <c r="F34" s="355"/>
      <c r="G34" s="356"/>
      <c r="H34" s="355"/>
      <c r="I34" s="356"/>
    </row>
    <row r="35" spans="2:9" ht="13.05" customHeight="1" x14ac:dyDescent="0.2">
      <c r="B35" s="355"/>
      <c r="C35" s="356"/>
      <c r="D35" s="355"/>
      <c r="E35" s="356"/>
      <c r="F35" s="355"/>
      <c r="G35" s="356"/>
      <c r="H35" s="355"/>
      <c r="I35" s="356"/>
    </row>
    <row r="36" spans="2:9" ht="13.05" customHeight="1" x14ac:dyDescent="0.2">
      <c r="B36" s="355"/>
      <c r="C36" s="356"/>
      <c r="D36" s="355"/>
      <c r="E36" s="356"/>
      <c r="F36" s="355"/>
      <c r="G36" s="356"/>
      <c r="H36" s="355"/>
      <c r="I36" s="356"/>
    </row>
    <row r="37" spans="2:9" ht="13.05" customHeight="1" x14ac:dyDescent="0.2">
      <c r="B37" s="355"/>
      <c r="C37" s="356"/>
      <c r="D37" s="355"/>
      <c r="E37" s="356"/>
      <c r="F37" s="355"/>
      <c r="G37" s="356"/>
      <c r="H37" s="355"/>
      <c r="I37" s="356"/>
    </row>
    <row r="38" spans="2:9" ht="13.05" customHeight="1" x14ac:dyDescent="0.2">
      <c r="B38" s="355"/>
      <c r="C38" s="356"/>
      <c r="D38" s="355"/>
      <c r="E38" s="356"/>
      <c r="F38" s="355"/>
      <c r="G38" s="356"/>
      <c r="H38" s="355"/>
      <c r="I38" s="356"/>
    </row>
    <row r="39" spans="2:9" ht="13.05" customHeight="1" x14ac:dyDescent="0.2">
      <c r="B39" s="355"/>
      <c r="C39" s="356"/>
      <c r="D39" s="355"/>
      <c r="E39" s="356"/>
      <c r="F39" s="355"/>
      <c r="G39" s="356"/>
      <c r="H39" s="355"/>
      <c r="I39" s="356"/>
    </row>
    <row r="40" spans="2:9" ht="13.05" customHeight="1" x14ac:dyDescent="0.2">
      <c r="B40" s="355"/>
      <c r="C40" s="356"/>
      <c r="D40" s="355"/>
      <c r="E40" s="356"/>
      <c r="F40" s="355"/>
      <c r="G40" s="356"/>
      <c r="H40" s="355"/>
      <c r="I40" s="356"/>
    </row>
    <row r="41" spans="2:9" ht="13.05" customHeight="1" x14ac:dyDescent="0.2">
      <c r="B41" s="355"/>
      <c r="C41" s="356"/>
      <c r="D41" s="355"/>
      <c r="E41" s="356"/>
      <c r="F41" s="355"/>
      <c r="G41" s="356"/>
      <c r="H41" s="355"/>
      <c r="I41" s="356"/>
    </row>
    <row r="42" spans="2:9" ht="13.05" customHeight="1" x14ac:dyDescent="0.2">
      <c r="B42" s="355"/>
      <c r="C42" s="356"/>
      <c r="D42" s="355"/>
      <c r="E42" s="356"/>
      <c r="F42" s="355"/>
      <c r="G42" s="356"/>
      <c r="H42" s="355"/>
      <c r="I42" s="356"/>
    </row>
    <row r="43" spans="2:9" ht="13.05" customHeight="1" x14ac:dyDescent="0.2">
      <c r="B43" s="355"/>
      <c r="C43" s="356"/>
      <c r="D43" s="355"/>
      <c r="E43" s="356"/>
      <c r="F43" s="355"/>
      <c r="G43" s="356"/>
      <c r="H43" s="355"/>
      <c r="I43" s="356"/>
    </row>
    <row r="44" spans="2:9" ht="13.05" customHeight="1" x14ac:dyDescent="0.2">
      <c r="B44" s="355"/>
      <c r="C44" s="356"/>
      <c r="D44" s="355"/>
      <c r="E44" s="356"/>
      <c r="F44" s="355"/>
      <c r="G44" s="356"/>
      <c r="H44" s="355"/>
      <c r="I44" s="356"/>
    </row>
    <row r="45" spans="2:9" ht="13.05" customHeight="1" x14ac:dyDescent="0.2">
      <c r="B45" s="355"/>
      <c r="C45" s="356"/>
      <c r="D45" s="355"/>
      <c r="E45" s="356"/>
      <c r="F45" s="355"/>
      <c r="G45" s="356"/>
      <c r="H45" s="355"/>
      <c r="I45" s="356"/>
    </row>
    <row r="46" spans="2:9" ht="13.05" customHeight="1" x14ac:dyDescent="0.2">
      <c r="B46" s="355"/>
      <c r="C46" s="356"/>
      <c r="D46" s="355"/>
      <c r="E46" s="356"/>
      <c r="F46" s="355"/>
      <c r="G46" s="356"/>
      <c r="H46" s="355"/>
      <c r="I46" s="356"/>
    </row>
    <row r="47" spans="2:9" ht="13.05" customHeight="1" x14ac:dyDescent="0.2">
      <c r="B47" s="355"/>
      <c r="C47" s="356"/>
      <c r="D47" s="355"/>
      <c r="E47" s="356"/>
      <c r="F47" s="355"/>
      <c r="G47" s="356"/>
      <c r="H47" s="355"/>
      <c r="I47" s="356"/>
    </row>
    <row r="48" spans="2:9" ht="13.05" customHeight="1" x14ac:dyDescent="0.2">
      <c r="B48" s="355"/>
      <c r="C48" s="356"/>
      <c r="D48" s="355"/>
      <c r="E48" s="356"/>
      <c r="F48" s="355"/>
      <c r="G48" s="356"/>
      <c r="H48" s="355"/>
      <c r="I48" s="356"/>
    </row>
    <row r="49" spans="2:9" ht="13.05" customHeight="1" x14ac:dyDescent="0.2">
      <c r="B49" s="355"/>
      <c r="C49" s="356"/>
      <c r="D49" s="355"/>
      <c r="E49" s="356"/>
      <c r="F49" s="355"/>
      <c r="G49" s="356"/>
      <c r="H49" s="355"/>
      <c r="I49" s="356"/>
    </row>
    <row r="50" spans="2:9" ht="13.05" customHeight="1" x14ac:dyDescent="0.2">
      <c r="B50" s="355"/>
      <c r="C50" s="356"/>
      <c r="D50" s="355"/>
      <c r="E50" s="356"/>
      <c r="F50" s="355"/>
      <c r="G50" s="356"/>
      <c r="H50" s="355"/>
      <c r="I50" s="356"/>
    </row>
    <row r="51" spans="2:9" ht="13.05" customHeight="1" x14ac:dyDescent="0.2">
      <c r="B51" s="355"/>
      <c r="C51" s="356"/>
      <c r="D51" s="355"/>
      <c r="E51" s="356"/>
      <c r="F51" s="355"/>
      <c r="G51" s="356"/>
      <c r="H51" s="355"/>
      <c r="I51" s="356"/>
    </row>
    <row r="52" spans="2:9" ht="13.05" customHeight="1" x14ac:dyDescent="0.2">
      <c r="B52" s="355"/>
      <c r="C52" s="356"/>
      <c r="D52" s="355"/>
      <c r="E52" s="356"/>
      <c r="F52" s="355"/>
      <c r="G52" s="356"/>
      <c r="H52" s="355"/>
      <c r="I52" s="356"/>
    </row>
    <row r="53" spans="2:9" ht="13.05" customHeight="1" x14ac:dyDescent="0.2">
      <c r="B53" s="355"/>
      <c r="C53" s="356"/>
      <c r="D53" s="355"/>
      <c r="E53" s="356"/>
      <c r="F53" s="355"/>
      <c r="G53" s="356"/>
      <c r="H53" s="355"/>
      <c r="I53" s="356"/>
    </row>
  </sheetData>
  <sheetProtection algorithmName="SHA-512" hashValue="cVdzDE7xmUyzAjfLijFD9I1iDi4nb9aUpAIZ710oZ9niNat+XRCcRkWnBXu035NiNJxaFdwGhCoXah2uNIDDeQ==" saltValue="clRCloyXJHEQ6Tm32Cy03w==" spinCount="100000" sheet="1" formatCells="0" formatColumns="0" formatRows="0"/>
  <mergeCells count="205">
    <mergeCell ref="T10:U10"/>
    <mergeCell ref="H7:J7"/>
    <mergeCell ref="H8:J8"/>
    <mergeCell ref="H5:J5"/>
    <mergeCell ref="A1:S1"/>
    <mergeCell ref="B2:S3"/>
    <mergeCell ref="B10:S10"/>
    <mergeCell ref="K12:L12"/>
    <mergeCell ref="E11:F11"/>
    <mergeCell ref="G11:H11"/>
    <mergeCell ref="I11:J11"/>
    <mergeCell ref="E12:F12"/>
    <mergeCell ref="G12:H12"/>
    <mergeCell ref="I12:J12"/>
    <mergeCell ref="Q11:R11"/>
    <mergeCell ref="O11:P11"/>
    <mergeCell ref="M11:N11"/>
    <mergeCell ref="K11:L11"/>
    <mergeCell ref="H6:J6"/>
    <mergeCell ref="O12:P12"/>
    <mergeCell ref="T1:U1"/>
    <mergeCell ref="H4:K4"/>
    <mergeCell ref="B4:F8"/>
    <mergeCell ref="O13:P13"/>
    <mergeCell ref="O14:P14"/>
    <mergeCell ref="E13:F13"/>
    <mergeCell ref="E14:F14"/>
    <mergeCell ref="E15:F15"/>
    <mergeCell ref="E19:F19"/>
    <mergeCell ref="G20:H20"/>
    <mergeCell ref="G19:H19"/>
    <mergeCell ref="G13:H13"/>
    <mergeCell ref="G14:H14"/>
    <mergeCell ref="G15:H15"/>
    <mergeCell ref="G16:H16"/>
    <mergeCell ref="I13:J13"/>
    <mergeCell ref="I14:J14"/>
    <mergeCell ref="I15:J15"/>
    <mergeCell ref="I16:J16"/>
    <mergeCell ref="I20:J20"/>
    <mergeCell ref="I19:J19"/>
    <mergeCell ref="G17:H17"/>
    <mergeCell ref="G18:H18"/>
    <mergeCell ref="K21:L21"/>
    <mergeCell ref="K22:L22"/>
    <mergeCell ref="K23:L23"/>
    <mergeCell ref="K24:L24"/>
    <mergeCell ref="K25:L25"/>
    <mergeCell ref="M13:N13"/>
    <mergeCell ref="M14:N14"/>
    <mergeCell ref="M15:N15"/>
    <mergeCell ref="M16:N16"/>
    <mergeCell ref="K16:L16"/>
    <mergeCell ref="K19:L19"/>
    <mergeCell ref="K20:L20"/>
    <mergeCell ref="K17:L17"/>
    <mergeCell ref="K18:L18"/>
    <mergeCell ref="G26:H26"/>
    <mergeCell ref="K26:L26"/>
    <mergeCell ref="B26:F26"/>
    <mergeCell ref="E20:F20"/>
    <mergeCell ref="Q12:R12"/>
    <mergeCell ref="Q13:R13"/>
    <mergeCell ref="Q14:R14"/>
    <mergeCell ref="Q15:R15"/>
    <mergeCell ref="Q16:R16"/>
    <mergeCell ref="Q19:R19"/>
    <mergeCell ref="Q20:R20"/>
    <mergeCell ref="O19:P19"/>
    <mergeCell ref="O20:P20"/>
    <mergeCell ref="M19:N19"/>
    <mergeCell ref="M20:N20"/>
    <mergeCell ref="O15:P15"/>
    <mergeCell ref="O16:P16"/>
    <mergeCell ref="M12:N12"/>
    <mergeCell ref="G21:H21"/>
    <mergeCell ref="I26:J26"/>
    <mergeCell ref="K13:L13"/>
    <mergeCell ref="K14:L14"/>
    <mergeCell ref="K15:L15"/>
    <mergeCell ref="B12:B25"/>
    <mergeCell ref="G22:H22"/>
    <mergeCell ref="G23:H23"/>
    <mergeCell ref="G24:H24"/>
    <mergeCell ref="G25:H25"/>
    <mergeCell ref="I17:J17"/>
    <mergeCell ref="I18:J18"/>
    <mergeCell ref="I21:J21"/>
    <mergeCell ref="I22:J22"/>
    <mergeCell ref="I23:J23"/>
    <mergeCell ref="I24:J24"/>
    <mergeCell ref="I25:J25"/>
    <mergeCell ref="Q17:R17"/>
    <mergeCell ref="Q18:R18"/>
    <mergeCell ref="Q21:R21"/>
    <mergeCell ref="Q22:R22"/>
    <mergeCell ref="Q23:R23"/>
    <mergeCell ref="Q24:R24"/>
    <mergeCell ref="Q25:R25"/>
    <mergeCell ref="M17:N17"/>
    <mergeCell ref="M18:N18"/>
    <mergeCell ref="M21:N21"/>
    <mergeCell ref="M22:N22"/>
    <mergeCell ref="M23:N23"/>
    <mergeCell ref="M24:N24"/>
    <mergeCell ref="M25:N25"/>
    <mergeCell ref="O17:P17"/>
    <mergeCell ref="O18:P18"/>
    <mergeCell ref="O21:P21"/>
    <mergeCell ref="O22:P22"/>
    <mergeCell ref="O23:P23"/>
    <mergeCell ref="O24:P24"/>
    <mergeCell ref="O25:P25"/>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 ref="B38:C38"/>
    <mergeCell ref="D38:E38"/>
    <mergeCell ref="F38:G38"/>
    <mergeCell ref="H38:I38"/>
    <mergeCell ref="B39:C39"/>
    <mergeCell ref="D39:E39"/>
    <mergeCell ref="F39:G39"/>
    <mergeCell ref="H39:I39"/>
    <mergeCell ref="B40:C40"/>
    <mergeCell ref="D40:E40"/>
    <mergeCell ref="F40:G40"/>
    <mergeCell ref="H40:I40"/>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F46:G46"/>
    <mergeCell ref="H46:I46"/>
    <mergeCell ref="B47:C47"/>
    <mergeCell ref="D47:E47"/>
    <mergeCell ref="F47:G47"/>
    <mergeCell ref="H47:I47"/>
    <mergeCell ref="B48:C48"/>
    <mergeCell ref="D48:E48"/>
    <mergeCell ref="F48:G48"/>
    <mergeCell ref="H48:I48"/>
    <mergeCell ref="B46:C46"/>
    <mergeCell ref="D46:E46"/>
    <mergeCell ref="B52:C52"/>
    <mergeCell ref="D52:E52"/>
    <mergeCell ref="F52:G52"/>
    <mergeCell ref="H52:I52"/>
    <mergeCell ref="B53:C53"/>
    <mergeCell ref="D53:E53"/>
    <mergeCell ref="F53:G53"/>
    <mergeCell ref="H53:I53"/>
    <mergeCell ref="B49:C49"/>
    <mergeCell ref="D49:E49"/>
    <mergeCell ref="F49:G49"/>
    <mergeCell ref="H49:I49"/>
    <mergeCell ref="B50:C50"/>
    <mergeCell ref="D50:E50"/>
    <mergeCell ref="F50:G50"/>
    <mergeCell ref="H50:I50"/>
    <mergeCell ref="B51:C51"/>
    <mergeCell ref="D51:E51"/>
    <mergeCell ref="F51:G51"/>
    <mergeCell ref="H51:I51"/>
  </mergeCells>
  <conditionalFormatting sqref="K5">
    <cfRule type="cellIs" dxfId="81" priority="2" stopIfTrue="1" operator="lessThanOrEqual">
      <formula>0.35</formula>
    </cfRule>
    <cfRule type="cellIs" dxfId="80" priority="3" stopIfTrue="1" operator="between">
      <formula>0.35</formula>
      <formula>0.49</formula>
    </cfRule>
    <cfRule type="cellIs" dxfId="79" priority="4" stopIfTrue="1" operator="greaterThanOrEqual">
      <formula>0.5</formula>
    </cfRule>
  </conditionalFormatting>
  <conditionalFormatting sqref="C12:C25">
    <cfRule type="containsText" dxfId="78" priority="1" operator="containsText" text="Dólares">
      <formula>NOT(ISERROR(SEARCH("Dólares",C12)))</formula>
    </cfRule>
  </conditionalFormatting>
  <hyperlinks>
    <hyperlink ref="T1:U1" location="Menú!A1" display="VOLVER AL MENÚ"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índices!$C$2:$C$9</xm:f>
          </x14:formula1>
          <xm:sqref>E12:F12 E13:E25</xm:sqref>
        </x14:dataValidation>
        <x14:dataValidation type="list" allowBlank="1" showInputMessage="1" showErrorMessage="1" xr:uid="{00000000-0002-0000-0100-000001000000}">
          <x14:formula1>
            <xm:f>índices!$A$2:$A$3</xm:f>
          </x14:formula1>
          <xm:sqref>C12:C25</xm:sqref>
        </x14:dataValidation>
        <x14:dataValidation type="list" allowBlank="1" showInputMessage="1" showErrorMessage="1" xr:uid="{00000000-0002-0000-0100-000002000000}">
          <x14:formula1>
            <xm:f>índices!$D$2:$D$4</xm:f>
          </x14:formula1>
          <xm:sqref>S12:S25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8"/>
  <sheetViews>
    <sheetView showGridLines="0" topLeftCell="A10" zoomScale="80" zoomScaleNormal="80" workbookViewId="0">
      <selection activeCell="B26" sqref="B26:D26"/>
    </sheetView>
  </sheetViews>
  <sheetFormatPr baseColWidth="10" defaultColWidth="8.21875" defaultRowHeight="15.6" x14ac:dyDescent="0.3"/>
  <cols>
    <col min="1" max="2" width="8.21875" style="29"/>
    <col min="3" max="3" width="11.21875" style="29" customWidth="1"/>
    <col min="4" max="4" width="20.5546875" style="29" customWidth="1"/>
    <col min="5" max="5" width="12.77734375" style="29" customWidth="1"/>
    <col min="6" max="7" width="8.21875" style="29"/>
    <col min="8" max="8" width="4.77734375" style="29" customWidth="1"/>
    <col min="9" max="9" width="4.21875" style="29" customWidth="1"/>
    <col min="10" max="10" width="8.21875" style="29"/>
    <col min="11" max="11" width="6" style="29" customWidth="1"/>
    <col min="12" max="12" width="4.77734375" style="29" customWidth="1"/>
    <col min="13" max="13" width="8.21875" style="29"/>
    <col min="14" max="14" width="4.77734375" style="29" customWidth="1"/>
    <col min="15" max="15" width="3.77734375" style="29" customWidth="1"/>
    <col min="16" max="16" width="8" style="29" customWidth="1"/>
    <col min="17" max="17" width="7.77734375" style="29" customWidth="1"/>
    <col min="18" max="18" width="12" style="29" customWidth="1"/>
    <col min="19" max="19" width="12.21875" style="29" customWidth="1"/>
    <col min="20" max="20" width="11.77734375" style="29" customWidth="1"/>
    <col min="21" max="26" width="8.21875" style="29"/>
    <col min="27" max="27" width="15.44140625" style="29" bestFit="1" customWidth="1"/>
    <col min="28" max="28" width="13.77734375" style="29" bestFit="1" customWidth="1"/>
    <col min="29" max="29" width="15.21875" style="29" bestFit="1" customWidth="1"/>
    <col min="30" max="30" width="8.21875" style="29"/>
    <col min="31" max="31" width="13.44140625" style="29" bestFit="1" customWidth="1"/>
    <col min="32" max="16384" width="8.21875" style="29"/>
  </cols>
  <sheetData>
    <row r="1" spans="1:34" s="71" customFormat="1" ht="29.1" customHeight="1" x14ac:dyDescent="0.3">
      <c r="A1" s="392" t="s">
        <v>206</v>
      </c>
      <c r="B1" s="392"/>
      <c r="C1" s="392"/>
      <c r="D1" s="392"/>
      <c r="E1" s="392"/>
      <c r="F1" s="392"/>
      <c r="G1" s="392"/>
      <c r="H1" s="392"/>
      <c r="I1" s="392"/>
      <c r="J1" s="392"/>
      <c r="K1" s="392"/>
      <c r="L1" s="392"/>
      <c r="M1" s="392"/>
      <c r="N1" s="392"/>
      <c r="O1" s="392"/>
      <c r="P1" s="392"/>
      <c r="Q1" s="392"/>
      <c r="R1" s="392"/>
      <c r="S1" s="381" t="s">
        <v>198</v>
      </c>
      <c r="T1" s="381"/>
    </row>
    <row r="2" spans="1:34" ht="32.25" customHeight="1" x14ac:dyDescent="0.3">
      <c r="A2" s="28"/>
      <c r="B2" s="28"/>
      <c r="G2" s="391" t="s">
        <v>251</v>
      </c>
      <c r="H2" s="391"/>
      <c r="I2" s="391"/>
      <c r="J2" s="391"/>
      <c r="K2" s="391"/>
      <c r="L2" s="391"/>
      <c r="M2" s="391"/>
      <c r="N2" s="391"/>
      <c r="O2" s="391"/>
      <c r="P2" s="391"/>
      <c r="Q2" s="391"/>
      <c r="R2" s="391"/>
    </row>
    <row r="3" spans="1:34" ht="22.5" customHeight="1" x14ac:dyDescent="0.3">
      <c r="B3" s="103" t="s">
        <v>181</v>
      </c>
      <c r="C3" s="104"/>
      <c r="D3" s="104"/>
      <c r="E3" s="105"/>
      <c r="G3" s="387" t="s">
        <v>158</v>
      </c>
      <c r="H3" s="387"/>
      <c r="J3" s="387" t="s">
        <v>180</v>
      </c>
      <c r="K3" s="387"/>
      <c r="M3" s="387" t="s">
        <v>48</v>
      </c>
      <c r="N3" s="387"/>
      <c r="P3" s="387" t="s">
        <v>297</v>
      </c>
      <c r="Q3" s="387"/>
      <c r="R3" s="387"/>
      <c r="Y3" s="65"/>
      <c r="Z3" s="65"/>
      <c r="AA3" s="65"/>
      <c r="AB3" s="65"/>
      <c r="AC3" s="65"/>
      <c r="AD3" s="65"/>
      <c r="AE3" s="65"/>
      <c r="AF3" s="65"/>
      <c r="AG3" s="64"/>
      <c r="AH3" s="64"/>
    </row>
    <row r="4" spans="1:34" ht="15.75" customHeight="1" x14ac:dyDescent="0.35">
      <c r="B4" s="106" t="s">
        <v>182</v>
      </c>
      <c r="C4" s="107"/>
      <c r="D4" s="108" t="s">
        <v>178</v>
      </c>
      <c r="E4" s="109" t="s">
        <v>196</v>
      </c>
      <c r="G4" s="388">
        <f>+AB9</f>
        <v>9.8357111975789016E-2</v>
      </c>
      <c r="H4" s="388"/>
      <c r="I4" s="110"/>
      <c r="J4" s="388">
        <f>+AB7</f>
        <v>0.77985630959071917</v>
      </c>
      <c r="K4" s="388"/>
      <c r="L4" s="110"/>
      <c r="M4" s="389">
        <f>+AB8</f>
        <v>0.21616947686986598</v>
      </c>
      <c r="N4" s="389"/>
      <c r="O4" s="110"/>
      <c r="P4" s="390" t="str">
        <f>+IF(D22&lt;=0,"Déficit","Superávit")</f>
        <v>Déficit</v>
      </c>
      <c r="Q4" s="390"/>
      <c r="R4" s="389">
        <f>+E22</f>
        <v>-9.4382898436374166E-2</v>
      </c>
      <c r="Y4" s="65"/>
      <c r="Z4" s="125"/>
      <c r="AA4" s="125"/>
      <c r="AB4" s="125"/>
      <c r="AC4" s="125"/>
      <c r="AD4" s="125"/>
      <c r="AE4" s="126"/>
      <c r="AF4" s="126"/>
      <c r="AG4" s="127"/>
      <c r="AH4" s="64"/>
    </row>
    <row r="5" spans="1:34" ht="17.100000000000001" customHeight="1" x14ac:dyDescent="0.35">
      <c r="B5" s="111" t="s">
        <v>183</v>
      </c>
      <c r="C5" s="112"/>
      <c r="D5" s="217">
        <f>+Gastos!D5</f>
        <v>46260</v>
      </c>
      <c r="E5" s="122">
        <v>1</v>
      </c>
      <c r="G5" s="388"/>
      <c r="H5" s="388"/>
      <c r="I5" s="110"/>
      <c r="J5" s="388">
        <f>+AB7</f>
        <v>0.77985630959071917</v>
      </c>
      <c r="K5" s="388"/>
      <c r="L5" s="110"/>
      <c r="M5" s="389"/>
      <c r="N5" s="389"/>
      <c r="O5" s="110"/>
      <c r="P5" s="390"/>
      <c r="Q5" s="390"/>
      <c r="R5" s="389"/>
      <c r="Y5" s="65"/>
      <c r="Z5" s="125" t="s">
        <v>184</v>
      </c>
      <c r="AA5" s="125" t="s">
        <v>185</v>
      </c>
      <c r="AB5" s="125" t="s">
        <v>186</v>
      </c>
      <c r="AC5" s="125"/>
      <c r="AD5" s="125"/>
      <c r="AE5" s="126"/>
      <c r="AF5" s="126"/>
      <c r="AG5" s="127"/>
      <c r="AH5" s="64"/>
    </row>
    <row r="6" spans="1:34" ht="17.100000000000001" customHeight="1" x14ac:dyDescent="0.3">
      <c r="B6" s="113" t="s">
        <v>43</v>
      </c>
      <c r="C6" s="114"/>
      <c r="D6" s="218">
        <f>+Gastos!D13</f>
        <v>2301.7948816666667</v>
      </c>
      <c r="E6" s="123">
        <f>+D6/$D$5</f>
        <v>4.9757779543161837E-2</v>
      </c>
      <c r="Y6" s="65"/>
      <c r="Z6" s="125" t="s">
        <v>183</v>
      </c>
      <c r="AA6" s="125">
        <f>+D5</f>
        <v>46260</v>
      </c>
      <c r="AB6" s="125">
        <v>1</v>
      </c>
      <c r="AC6" s="125"/>
      <c r="AD6" s="125"/>
      <c r="AE6" s="126"/>
      <c r="AF6" s="126"/>
      <c r="AG6" s="127"/>
      <c r="AH6" s="64"/>
    </row>
    <row r="7" spans="1:34" ht="17.100000000000001" customHeight="1" x14ac:dyDescent="0.3">
      <c r="B7" s="113" t="s">
        <v>175</v>
      </c>
      <c r="C7" s="114"/>
      <c r="D7" s="218">
        <f>+Gastos!D17</f>
        <v>4550</v>
      </c>
      <c r="E7" s="123">
        <f t="shared" ref="E7:E21" si="0">+D7/$D$5</f>
        <v>9.8357111975789016E-2</v>
      </c>
      <c r="M7" s="51"/>
      <c r="Y7" s="65"/>
      <c r="Z7" s="125" t="s">
        <v>187</v>
      </c>
      <c r="AA7" s="125">
        <f>+SUM(D9:D20)+D6</f>
        <v>36076.152881666669</v>
      </c>
      <c r="AB7" s="125">
        <f>+AA7/$AA$6</f>
        <v>0.77985630959071917</v>
      </c>
      <c r="AC7" s="125"/>
      <c r="AD7" s="125"/>
      <c r="AE7" s="126"/>
      <c r="AF7" s="126"/>
      <c r="AG7" s="127"/>
      <c r="AH7" s="64"/>
    </row>
    <row r="8" spans="1:34" ht="17.100000000000001" customHeight="1" x14ac:dyDescent="0.3">
      <c r="B8" s="113" t="s">
        <v>48</v>
      </c>
      <c r="C8" s="114"/>
      <c r="D8" s="218">
        <f>+Gastos!D27</f>
        <v>10000</v>
      </c>
      <c r="E8" s="123">
        <f t="shared" si="0"/>
        <v>0.21616947686986598</v>
      </c>
      <c r="V8" s="121"/>
      <c r="Y8" s="65"/>
      <c r="Z8" s="125" t="s">
        <v>188</v>
      </c>
      <c r="AA8" s="125">
        <f>+Gastos!D27</f>
        <v>10000</v>
      </c>
      <c r="AB8" s="125">
        <f>+AA8/$AA$6</f>
        <v>0.21616947686986598</v>
      </c>
      <c r="AC8" s="125"/>
      <c r="AD8" s="125"/>
      <c r="AE8" s="126"/>
      <c r="AF8" s="126"/>
      <c r="AG8" s="127"/>
      <c r="AH8" s="64"/>
    </row>
    <row r="9" spans="1:34" ht="17.100000000000001" customHeight="1" x14ac:dyDescent="0.3">
      <c r="B9" s="113" t="s">
        <v>50</v>
      </c>
      <c r="C9" s="114"/>
      <c r="D9" s="218">
        <f>+Gastos!D31</f>
        <v>2334.3580000000002</v>
      </c>
      <c r="E9" s="123">
        <f t="shared" si="0"/>
        <v>5.0461694768698662E-2</v>
      </c>
      <c r="F9" s="115"/>
      <c r="G9" s="115"/>
      <c r="H9" s="115"/>
      <c r="I9" s="115"/>
      <c r="Y9" s="65"/>
      <c r="Z9" s="125" t="s">
        <v>158</v>
      </c>
      <c r="AA9" s="125">
        <f>+Gastos!D17</f>
        <v>4550</v>
      </c>
      <c r="AB9" s="125">
        <f>+AA9/$AA$6</f>
        <v>9.8357111975789016E-2</v>
      </c>
      <c r="AC9" s="125"/>
      <c r="AD9" s="125"/>
      <c r="AE9" s="126"/>
      <c r="AF9" s="126"/>
      <c r="AG9" s="127"/>
      <c r="AH9" s="64"/>
    </row>
    <row r="10" spans="1:34" ht="17.100000000000001" customHeight="1" x14ac:dyDescent="0.3">
      <c r="B10" s="113" t="s">
        <v>56</v>
      </c>
      <c r="C10" s="114"/>
      <c r="D10" s="218">
        <f>+Gastos!D39</f>
        <v>2940</v>
      </c>
      <c r="E10" s="123">
        <f t="shared" si="0"/>
        <v>6.3553826199740593E-2</v>
      </c>
      <c r="G10" s="116"/>
      <c r="H10" s="116"/>
      <c r="Y10" s="65"/>
      <c r="Z10" s="125"/>
      <c r="AA10" s="125"/>
      <c r="AB10" s="125"/>
      <c r="AC10" s="125"/>
      <c r="AD10" s="125"/>
      <c r="AE10" s="126"/>
      <c r="AF10" s="126"/>
      <c r="AG10" s="127"/>
      <c r="AH10" s="64"/>
    </row>
    <row r="11" spans="1:34" ht="17.100000000000001" customHeight="1" x14ac:dyDescent="0.3">
      <c r="B11" s="113" t="s">
        <v>75</v>
      </c>
      <c r="C11" s="114"/>
      <c r="D11" s="218">
        <f>+Gastos!D62</f>
        <v>3800</v>
      </c>
      <c r="E11" s="123">
        <f t="shared" si="0"/>
        <v>8.214440121054907E-2</v>
      </c>
      <c r="Y11" s="65"/>
      <c r="Z11" s="125" t="s">
        <v>252</v>
      </c>
      <c r="AA11" s="125">
        <f>+AA6</f>
        <v>46260</v>
      </c>
      <c r="AB11" s="125"/>
      <c r="AC11" s="125"/>
      <c r="AD11" s="125"/>
      <c r="AE11" s="126"/>
      <c r="AF11" s="126"/>
      <c r="AG11" s="127"/>
      <c r="AH11" s="64"/>
    </row>
    <row r="12" spans="1:34" ht="17.100000000000001" customHeight="1" x14ac:dyDescent="0.3">
      <c r="B12" s="113" t="s">
        <v>189</v>
      </c>
      <c r="C12" s="114"/>
      <c r="D12" s="218">
        <f>+Gastos!D72</f>
        <v>0</v>
      </c>
      <c r="E12" s="123">
        <f t="shared" si="0"/>
        <v>0</v>
      </c>
      <c r="Y12" s="65"/>
      <c r="Z12" s="125" t="s">
        <v>180</v>
      </c>
      <c r="AA12" s="125">
        <f>+AA7</f>
        <v>36076.152881666669</v>
      </c>
      <c r="AB12" s="125" t="s">
        <v>173</v>
      </c>
      <c r="AC12" s="125">
        <f>+AA8</f>
        <v>10000</v>
      </c>
      <c r="AD12" s="125" t="s">
        <v>158</v>
      </c>
      <c r="AE12" s="126">
        <f>+AA9</f>
        <v>4550</v>
      </c>
      <c r="AF12" s="126"/>
      <c r="AG12" s="127"/>
      <c r="AH12" s="64"/>
    </row>
    <row r="13" spans="1:34" ht="17.100000000000001" customHeight="1" x14ac:dyDescent="0.3">
      <c r="B13" s="113" t="s">
        <v>89</v>
      </c>
      <c r="C13" s="114"/>
      <c r="D13" s="218">
        <f>+Gastos!D79</f>
        <v>8500</v>
      </c>
      <c r="E13" s="123">
        <f t="shared" si="0"/>
        <v>0.18374405533938609</v>
      </c>
      <c r="Y13" s="65"/>
      <c r="Z13" s="125"/>
      <c r="AA13" s="125"/>
      <c r="AB13" s="125"/>
      <c r="AC13" s="125"/>
      <c r="AD13" s="125"/>
      <c r="AE13" s="126"/>
      <c r="AF13" s="126"/>
      <c r="AG13" s="127"/>
      <c r="AH13" s="64"/>
    </row>
    <row r="14" spans="1:34" ht="17.100000000000001" customHeight="1" x14ac:dyDescent="0.3">
      <c r="B14" s="113" t="s">
        <v>190</v>
      </c>
      <c r="C14" s="114"/>
      <c r="D14" s="218">
        <f>+Gastos!D87</f>
        <v>5500</v>
      </c>
      <c r="E14" s="123">
        <f t="shared" si="0"/>
        <v>0.11889321227842628</v>
      </c>
      <c r="Y14" s="65"/>
      <c r="Z14" s="125"/>
      <c r="AA14" s="125"/>
      <c r="AB14" s="125"/>
      <c r="AC14" s="125"/>
      <c r="AD14" s="125"/>
      <c r="AE14" s="126"/>
      <c r="AF14" s="126"/>
      <c r="AG14" s="127"/>
      <c r="AH14" s="64"/>
    </row>
    <row r="15" spans="1:34" ht="17.100000000000001" customHeight="1" x14ac:dyDescent="0.3">
      <c r="B15" s="113" t="s">
        <v>105</v>
      </c>
      <c r="C15" s="114"/>
      <c r="D15" s="218">
        <f>+Gastos!D101</f>
        <v>250</v>
      </c>
      <c r="E15" s="123">
        <f t="shared" si="0"/>
        <v>5.4042369217466493E-3</v>
      </c>
      <c r="Y15" s="65"/>
      <c r="Z15" s="65"/>
      <c r="AA15" s="65"/>
      <c r="AB15" s="65"/>
      <c r="AC15" s="65"/>
      <c r="AD15" s="65"/>
      <c r="AE15" s="65"/>
      <c r="AF15" s="65"/>
      <c r="AG15" s="64"/>
      <c r="AH15" s="64"/>
    </row>
    <row r="16" spans="1:34" ht="17.100000000000001" customHeight="1" x14ac:dyDescent="0.3">
      <c r="B16" s="113" t="s">
        <v>191</v>
      </c>
      <c r="C16" s="114"/>
      <c r="D16" s="218">
        <f>+Gastos!D109</f>
        <v>3700</v>
      </c>
      <c r="E16" s="123">
        <f t="shared" si="0"/>
        <v>7.9982706441850404E-2</v>
      </c>
      <c r="Y16" s="65"/>
      <c r="Z16" s="65"/>
      <c r="AA16" s="65"/>
      <c r="AB16" s="65"/>
      <c r="AC16" s="65"/>
      <c r="AD16" s="65"/>
      <c r="AE16" s="65"/>
      <c r="AF16" s="65"/>
      <c r="AG16" s="64"/>
      <c r="AH16" s="64"/>
    </row>
    <row r="17" spans="2:34" ht="17.100000000000001" customHeight="1" x14ac:dyDescent="0.3">
      <c r="B17" s="113" t="s">
        <v>192</v>
      </c>
      <c r="C17" s="114"/>
      <c r="D17" s="218">
        <f>+Gastos!D117</f>
        <v>850</v>
      </c>
      <c r="E17" s="123">
        <f t="shared" si="0"/>
        <v>1.8374405533938609E-2</v>
      </c>
      <c r="Y17" s="65"/>
      <c r="Z17" s="65"/>
      <c r="AA17" s="65"/>
      <c r="AB17" s="65"/>
      <c r="AC17" s="65"/>
      <c r="AD17" s="65"/>
      <c r="AE17" s="65"/>
      <c r="AF17" s="65"/>
      <c r="AG17" s="64"/>
      <c r="AH17" s="64"/>
    </row>
    <row r="18" spans="2:34" ht="17.100000000000001" customHeight="1" x14ac:dyDescent="0.3">
      <c r="B18" s="113" t="s">
        <v>193</v>
      </c>
      <c r="C18" s="114"/>
      <c r="D18" s="218">
        <f>+Gastos!D125</f>
        <v>5500</v>
      </c>
      <c r="E18" s="123">
        <f t="shared" si="0"/>
        <v>0.11889321227842628</v>
      </c>
    </row>
    <row r="19" spans="2:34" ht="17.100000000000001" customHeight="1" x14ac:dyDescent="0.3">
      <c r="B19" s="113" t="s">
        <v>133</v>
      </c>
      <c r="C19" s="114"/>
      <c r="D19" s="218">
        <f>+Gastos!D138</f>
        <v>0</v>
      </c>
      <c r="E19" s="123">
        <f t="shared" si="0"/>
        <v>0</v>
      </c>
    </row>
    <row r="20" spans="2:34" ht="17.100000000000001" customHeight="1" x14ac:dyDescent="0.3">
      <c r="B20" s="113" t="s">
        <v>194</v>
      </c>
      <c r="C20" s="114"/>
      <c r="D20" s="218">
        <f>+Gastos!D144</f>
        <v>400</v>
      </c>
      <c r="E20" s="123">
        <f t="shared" si="0"/>
        <v>8.6467790747946395E-3</v>
      </c>
    </row>
    <row r="21" spans="2:34" ht="21" customHeight="1" x14ac:dyDescent="0.3">
      <c r="B21" s="117" t="s">
        <v>167</v>
      </c>
      <c r="C21" s="118"/>
      <c r="D21" s="219">
        <f>SUM(D6:D20)</f>
        <v>50626.152881666669</v>
      </c>
      <c r="E21" s="124">
        <f t="shared" si="0"/>
        <v>1.0943828984363742</v>
      </c>
    </row>
    <row r="22" spans="2:34" ht="24.75" customHeight="1" x14ac:dyDescent="0.3">
      <c r="B22" s="119" t="s">
        <v>195</v>
      </c>
      <c r="C22" s="120"/>
      <c r="D22" s="220">
        <f>+D5-D21</f>
        <v>-4366.1528816666687</v>
      </c>
      <c r="E22" s="199">
        <f>+D22/$D$5</f>
        <v>-9.4382898436374166E-2</v>
      </c>
    </row>
    <row r="25" spans="2:34" x14ac:dyDescent="0.3">
      <c r="B25" s="48" t="s">
        <v>301</v>
      </c>
      <c r="C25" s="47"/>
      <c r="D25" s="47"/>
      <c r="E25" s="47"/>
      <c r="F25" s="47"/>
      <c r="G25" s="47"/>
      <c r="H25" s="72"/>
    </row>
    <row r="26" spans="2:34" x14ac:dyDescent="0.3">
      <c r="B26" s="355"/>
      <c r="C26" s="386"/>
      <c r="D26" s="356"/>
      <c r="E26" s="355"/>
      <c r="F26" s="386"/>
      <c r="G26" s="386"/>
      <c r="H26" s="356"/>
    </row>
    <row r="27" spans="2:34" x14ac:dyDescent="0.3">
      <c r="B27" s="355"/>
      <c r="C27" s="386"/>
      <c r="D27" s="356"/>
      <c r="E27" s="355"/>
      <c r="F27" s="386"/>
      <c r="G27" s="386"/>
      <c r="H27" s="356"/>
    </row>
    <row r="28" spans="2:34" x14ac:dyDescent="0.3">
      <c r="B28" s="355"/>
      <c r="C28" s="386"/>
      <c r="D28" s="356"/>
      <c r="E28" s="355"/>
      <c r="F28" s="386"/>
      <c r="G28" s="386"/>
      <c r="H28" s="356"/>
    </row>
    <row r="29" spans="2:34" x14ac:dyDescent="0.3">
      <c r="B29" s="355"/>
      <c r="C29" s="386"/>
      <c r="D29" s="356"/>
      <c r="E29" s="355"/>
      <c r="F29" s="386"/>
      <c r="G29" s="386"/>
      <c r="H29" s="356"/>
    </row>
    <row r="30" spans="2:34" x14ac:dyDescent="0.3">
      <c r="B30" s="355"/>
      <c r="C30" s="386"/>
      <c r="D30" s="356"/>
      <c r="E30" s="355"/>
      <c r="F30" s="386"/>
      <c r="G30" s="386"/>
      <c r="H30" s="356"/>
    </row>
    <row r="31" spans="2:34" x14ac:dyDescent="0.3">
      <c r="B31" s="355"/>
      <c r="C31" s="386"/>
      <c r="D31" s="356"/>
      <c r="E31" s="355"/>
      <c r="F31" s="386"/>
      <c r="G31" s="386"/>
      <c r="H31" s="356"/>
    </row>
    <row r="32" spans="2:34" x14ac:dyDescent="0.3">
      <c r="B32" s="355"/>
      <c r="C32" s="386"/>
      <c r="D32" s="356"/>
      <c r="E32" s="355"/>
      <c r="F32" s="386"/>
      <c r="G32" s="386"/>
      <c r="H32" s="356"/>
    </row>
    <row r="33" spans="2:8" x14ac:dyDescent="0.3">
      <c r="B33" s="355"/>
      <c r="C33" s="386"/>
      <c r="D33" s="356"/>
      <c r="E33" s="355"/>
      <c r="F33" s="386"/>
      <c r="G33" s="386"/>
      <c r="H33" s="356"/>
    </row>
    <row r="34" spans="2:8" x14ac:dyDescent="0.3">
      <c r="B34" s="355"/>
      <c r="C34" s="386"/>
      <c r="D34" s="356"/>
      <c r="E34" s="355"/>
      <c r="F34" s="386"/>
      <c r="G34" s="386"/>
      <c r="H34" s="356"/>
    </row>
    <row r="35" spans="2:8" x14ac:dyDescent="0.3">
      <c r="B35" s="355"/>
      <c r="C35" s="386"/>
      <c r="D35" s="356"/>
      <c r="E35" s="355"/>
      <c r="F35" s="386"/>
      <c r="G35" s="386"/>
      <c r="H35" s="356"/>
    </row>
    <row r="36" spans="2:8" x14ac:dyDescent="0.3">
      <c r="B36" s="355"/>
      <c r="C36" s="386"/>
      <c r="D36" s="356"/>
      <c r="E36" s="355"/>
      <c r="F36" s="386"/>
      <c r="G36" s="386"/>
      <c r="H36" s="356"/>
    </row>
    <row r="37" spans="2:8" x14ac:dyDescent="0.3">
      <c r="B37" s="355"/>
      <c r="C37" s="386"/>
      <c r="D37" s="356"/>
      <c r="E37" s="355"/>
      <c r="F37" s="386"/>
      <c r="G37" s="386"/>
      <c r="H37" s="356"/>
    </row>
    <row r="38" spans="2:8" x14ac:dyDescent="0.3">
      <c r="B38" s="355"/>
      <c r="C38" s="386"/>
      <c r="D38" s="356"/>
      <c r="E38" s="355"/>
      <c r="F38" s="386"/>
      <c r="G38" s="386"/>
      <c r="H38" s="356"/>
    </row>
    <row r="39" spans="2:8" x14ac:dyDescent="0.3">
      <c r="B39" s="355"/>
      <c r="C39" s="386"/>
      <c r="D39" s="356"/>
      <c r="E39" s="355"/>
      <c r="F39" s="386"/>
      <c r="G39" s="386"/>
      <c r="H39" s="356"/>
    </row>
    <row r="40" spans="2:8" x14ac:dyDescent="0.3">
      <c r="B40" s="355"/>
      <c r="C40" s="386"/>
      <c r="D40" s="356"/>
      <c r="E40" s="355"/>
      <c r="F40" s="386"/>
      <c r="G40" s="386"/>
      <c r="H40" s="356"/>
    </row>
    <row r="41" spans="2:8" x14ac:dyDescent="0.3">
      <c r="B41" s="355"/>
      <c r="C41" s="386"/>
      <c r="D41" s="356"/>
      <c r="E41" s="355"/>
      <c r="F41" s="386"/>
      <c r="G41" s="386"/>
      <c r="H41" s="356"/>
    </row>
    <row r="42" spans="2:8" x14ac:dyDescent="0.3">
      <c r="B42" s="355"/>
      <c r="C42" s="386"/>
      <c r="D42" s="356"/>
      <c r="E42" s="355"/>
      <c r="F42" s="386"/>
      <c r="G42" s="386"/>
      <c r="H42" s="356"/>
    </row>
    <row r="43" spans="2:8" x14ac:dyDescent="0.3">
      <c r="B43" s="355"/>
      <c r="C43" s="386"/>
      <c r="D43" s="356"/>
      <c r="E43" s="355"/>
      <c r="F43" s="386"/>
      <c r="G43" s="386"/>
      <c r="H43" s="356"/>
    </row>
    <row r="44" spans="2:8" x14ac:dyDescent="0.3">
      <c r="B44" s="355"/>
      <c r="C44" s="386"/>
      <c r="D44" s="356"/>
      <c r="E44" s="355"/>
      <c r="F44" s="386"/>
      <c r="G44" s="386"/>
      <c r="H44" s="356"/>
    </row>
    <row r="45" spans="2:8" x14ac:dyDescent="0.3">
      <c r="B45" s="355"/>
      <c r="C45" s="386"/>
      <c r="D45" s="356"/>
      <c r="E45" s="355"/>
      <c r="F45" s="386"/>
      <c r="G45" s="386"/>
      <c r="H45" s="356"/>
    </row>
    <row r="46" spans="2:8" x14ac:dyDescent="0.3">
      <c r="B46" s="355"/>
      <c r="C46" s="386"/>
      <c r="D46" s="356"/>
      <c r="E46" s="355"/>
      <c r="F46" s="386"/>
      <c r="G46" s="386"/>
      <c r="H46" s="356"/>
    </row>
    <row r="47" spans="2:8" x14ac:dyDescent="0.3">
      <c r="B47" s="355"/>
      <c r="C47" s="386"/>
      <c r="D47" s="356"/>
      <c r="E47" s="355"/>
      <c r="F47" s="386"/>
      <c r="G47" s="386"/>
      <c r="H47" s="356"/>
    </row>
    <row r="48" spans="2:8" x14ac:dyDescent="0.3">
      <c r="B48" s="355"/>
      <c r="C48" s="386"/>
      <c r="D48" s="356"/>
      <c r="E48" s="355"/>
      <c r="F48" s="386"/>
      <c r="G48" s="386"/>
      <c r="H48" s="356"/>
    </row>
  </sheetData>
  <sheetProtection algorithmName="SHA-512" hashValue="6v+g7/WyG4xNOcHlqOgmPpZELPydXKCd2CsWghA9UkGsy2JoBaEChYxGRd/L7jCWOZvXpq3bYyHbxEAEpqtPsA==" saltValue="HB1/+BEDEjjAt3TlxrVzXw==" spinCount="100000" sheet="1" objects="1" scenarios="1" formatCells="0" formatColumns="0"/>
  <mergeCells count="58">
    <mergeCell ref="B26:D26"/>
    <mergeCell ref="E26:H26"/>
    <mergeCell ref="B27:D27"/>
    <mergeCell ref="E27:H27"/>
    <mergeCell ref="S1:T1"/>
    <mergeCell ref="M3:N3"/>
    <mergeCell ref="G4:H5"/>
    <mergeCell ref="J4:K5"/>
    <mergeCell ref="M4:N5"/>
    <mergeCell ref="G3:H3"/>
    <mergeCell ref="J3:K3"/>
    <mergeCell ref="P4:Q5"/>
    <mergeCell ref="R4:R5"/>
    <mergeCell ref="P3:R3"/>
    <mergeCell ref="G2:R2"/>
    <mergeCell ref="A1:R1"/>
    <mergeCell ref="B28:D28"/>
    <mergeCell ref="E28:H28"/>
    <mergeCell ref="B29:D29"/>
    <mergeCell ref="E29:H29"/>
    <mergeCell ref="B30:D30"/>
    <mergeCell ref="E30:H30"/>
    <mergeCell ref="B31:D31"/>
    <mergeCell ref="E31:H31"/>
    <mergeCell ref="B32:D32"/>
    <mergeCell ref="E32:H32"/>
    <mergeCell ref="B33:D33"/>
    <mergeCell ref="E33:H33"/>
    <mergeCell ref="B34:D34"/>
    <mergeCell ref="E34:H34"/>
    <mergeCell ref="B35:D35"/>
    <mergeCell ref="E35:H35"/>
    <mergeCell ref="B36:D36"/>
    <mergeCell ref="E36:H36"/>
    <mergeCell ref="B37:D37"/>
    <mergeCell ref="E37:H37"/>
    <mergeCell ref="B38:D38"/>
    <mergeCell ref="E38:H38"/>
    <mergeCell ref="B39:D39"/>
    <mergeCell ref="E39:H39"/>
    <mergeCell ref="B40:D40"/>
    <mergeCell ref="E40:H40"/>
    <mergeCell ref="B41:D41"/>
    <mergeCell ref="E41:H41"/>
    <mergeCell ref="B42:D42"/>
    <mergeCell ref="E42:H42"/>
    <mergeCell ref="B43:D43"/>
    <mergeCell ref="E43:H43"/>
    <mergeCell ref="B44:D44"/>
    <mergeCell ref="E44:H44"/>
    <mergeCell ref="B45:D45"/>
    <mergeCell ref="E45:H45"/>
    <mergeCell ref="B46:D46"/>
    <mergeCell ref="E46:H46"/>
    <mergeCell ref="B47:D47"/>
    <mergeCell ref="E47:H47"/>
    <mergeCell ref="B48:D48"/>
    <mergeCell ref="E48:H48"/>
  </mergeCells>
  <conditionalFormatting sqref="R4:R5">
    <cfRule type="cellIs" dxfId="77" priority="6" operator="lessThan">
      <formula>0</formula>
    </cfRule>
    <cfRule type="cellIs" dxfId="76" priority="7" operator="greaterThan">
      <formula>0</formula>
    </cfRule>
  </conditionalFormatting>
  <conditionalFormatting sqref="D22:E22">
    <cfRule type="cellIs" dxfId="75" priority="4" operator="lessThan">
      <formula>0</formula>
    </cfRule>
    <cfRule type="cellIs" dxfId="74" priority="5" operator="greaterThan">
      <formula>0</formula>
    </cfRule>
  </conditionalFormatting>
  <conditionalFormatting sqref="M4:N5">
    <cfRule type="cellIs" dxfId="73" priority="1" operator="lessThan">
      <formula>35</formula>
    </cfRule>
    <cfRule type="cellIs" dxfId="72" priority="2" operator="between">
      <formula>35</formula>
      <formula>49.9</formula>
    </cfRule>
    <cfRule type="cellIs" dxfId="71" priority="3" operator="greaterThan">
      <formula>50</formula>
    </cfRule>
  </conditionalFormatting>
  <hyperlinks>
    <hyperlink ref="S1:T1" location="Menú!A1" display="VOLVER AL MENÚ" xr:uid="{00000000-0004-0000-0300-000000000000}"/>
  </hyperlinks>
  <pageMargins left="0.7" right="0.7" top="0.75" bottom="0.75" header="0.3" footer="0.3"/>
  <ignoredErrors>
    <ignoredError sqref="P4:R5" unlockedFormula="1"/>
  </ignoredError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51"/>
  <sheetViews>
    <sheetView showGridLines="0" zoomScale="80" zoomScaleNormal="80" workbookViewId="0">
      <pane xSplit="3" ySplit="3" topLeftCell="D4" activePane="bottomRight" state="frozen"/>
      <selection pane="topRight" activeCell="D1" sqref="D1"/>
      <selection pane="bottomLeft" activeCell="A4" sqref="A4"/>
      <selection pane="bottomRight" activeCell="D5" sqref="D5"/>
    </sheetView>
  </sheetViews>
  <sheetFormatPr baseColWidth="10" defaultColWidth="11.44140625" defaultRowHeight="13.8" outlineLevelCol="1" x14ac:dyDescent="0.3"/>
  <cols>
    <col min="1" max="1" width="14.44140625" style="129" customWidth="1"/>
    <col min="2" max="2" width="26.44140625" style="142" customWidth="1"/>
    <col min="3" max="3" width="17.77734375" style="143" customWidth="1"/>
    <col min="4" max="5" width="17.77734375" style="144" customWidth="1" outlineLevel="1"/>
    <col min="6" max="6" width="17.77734375" style="145" customWidth="1"/>
    <col min="7" max="8" width="17.77734375" style="144" hidden="1" customWidth="1" outlineLevel="1"/>
    <col min="9" max="9" width="17.77734375" style="146" customWidth="1" collapsed="1"/>
    <col min="10" max="11" width="17.77734375" style="144" hidden="1" customWidth="1" outlineLevel="1"/>
    <col min="12" max="12" width="17.77734375" style="145" customWidth="1" collapsed="1"/>
    <col min="13" max="14" width="17.77734375" style="144" hidden="1" customWidth="1" outlineLevel="1"/>
    <col min="15" max="15" width="17.77734375" style="145" customWidth="1" collapsed="1"/>
    <col min="16" max="17" width="17.77734375" style="144" hidden="1" customWidth="1" outlineLevel="1"/>
    <col min="18" max="18" width="17.77734375" style="147" customWidth="1" collapsed="1"/>
    <col min="19" max="20" width="17.77734375" style="148" hidden="1" customWidth="1" outlineLevel="1"/>
    <col min="21" max="21" width="17.77734375" style="147" customWidth="1" collapsed="1"/>
    <col min="22" max="23" width="17.77734375" style="148" hidden="1" customWidth="1" outlineLevel="1"/>
    <col min="24" max="24" width="17.77734375" style="147" customWidth="1" collapsed="1"/>
    <col min="25" max="26" width="17.77734375" style="148" hidden="1" customWidth="1" outlineLevel="1"/>
    <col min="27" max="27" width="17.77734375" style="147" customWidth="1" collapsed="1"/>
    <col min="28" max="29" width="17.77734375" style="148" hidden="1" customWidth="1" outlineLevel="1"/>
    <col min="30" max="30" width="17.77734375" style="147" customWidth="1" collapsed="1"/>
    <col min="31" max="32" width="17.77734375" style="148" hidden="1" customWidth="1" outlineLevel="1"/>
    <col min="33" max="33" width="17.77734375" style="147" customWidth="1" collapsed="1"/>
    <col min="34" max="35" width="17.77734375" style="148" hidden="1" customWidth="1" outlineLevel="1"/>
    <col min="36" max="36" width="17.77734375" style="147" customWidth="1" collapsed="1"/>
    <col min="37" max="38" width="17.77734375" style="148" hidden="1" customWidth="1" outlineLevel="1"/>
    <col min="39" max="39" width="17.77734375" style="149" customWidth="1" collapsed="1"/>
    <col min="40" max="40" width="6.21875" style="142" customWidth="1"/>
    <col min="41" max="16384" width="11.44140625" style="142"/>
  </cols>
  <sheetData>
    <row r="1" spans="1:42" s="128" customFormat="1" ht="15" customHeight="1" x14ac:dyDescent="0.3">
      <c r="A1" s="392" t="s">
        <v>289</v>
      </c>
      <c r="B1" s="392"/>
      <c r="C1" s="392"/>
      <c r="D1" s="395" t="s">
        <v>17</v>
      </c>
      <c r="E1" s="395"/>
      <c r="F1" s="395"/>
      <c r="G1" s="396" t="s">
        <v>18</v>
      </c>
      <c r="H1" s="396"/>
      <c r="I1" s="396"/>
      <c r="J1" s="395" t="s">
        <v>20</v>
      </c>
      <c r="K1" s="395"/>
      <c r="L1" s="395" t="s">
        <v>20</v>
      </c>
      <c r="M1" s="396" t="s">
        <v>23</v>
      </c>
      <c r="N1" s="396"/>
      <c r="O1" s="396"/>
      <c r="P1" s="395" t="s">
        <v>25</v>
      </c>
      <c r="Q1" s="395"/>
      <c r="R1" s="395" t="s">
        <v>25</v>
      </c>
      <c r="S1" s="396" t="s">
        <v>27</v>
      </c>
      <c r="T1" s="396"/>
      <c r="U1" s="396"/>
      <c r="V1" s="395" t="s">
        <v>29</v>
      </c>
      <c r="W1" s="395"/>
      <c r="X1" s="395" t="s">
        <v>29</v>
      </c>
      <c r="Y1" s="396" t="s">
        <v>31</v>
      </c>
      <c r="Z1" s="396"/>
      <c r="AA1" s="396"/>
      <c r="AB1" s="395" t="s">
        <v>212</v>
      </c>
      <c r="AC1" s="395"/>
      <c r="AD1" s="395" t="s">
        <v>212</v>
      </c>
      <c r="AE1" s="396" t="s">
        <v>34</v>
      </c>
      <c r="AF1" s="396"/>
      <c r="AG1" s="396"/>
      <c r="AH1" s="395" t="s">
        <v>35</v>
      </c>
      <c r="AI1" s="395"/>
      <c r="AJ1" s="395" t="s">
        <v>35</v>
      </c>
      <c r="AK1" s="403" t="s">
        <v>36</v>
      </c>
      <c r="AL1" s="403"/>
      <c r="AM1" s="403"/>
      <c r="AN1" s="402"/>
      <c r="AO1" s="381" t="s">
        <v>198</v>
      </c>
      <c r="AP1" s="381"/>
    </row>
    <row r="2" spans="1:42" s="128" customFormat="1" x14ac:dyDescent="0.3">
      <c r="A2" s="392"/>
      <c r="B2" s="392"/>
      <c r="C2" s="392"/>
      <c r="D2" s="395"/>
      <c r="E2" s="395"/>
      <c r="F2" s="395"/>
      <c r="G2" s="396"/>
      <c r="H2" s="396"/>
      <c r="I2" s="396"/>
      <c r="J2" s="395"/>
      <c r="K2" s="395"/>
      <c r="L2" s="395"/>
      <c r="M2" s="396"/>
      <c r="N2" s="396"/>
      <c r="O2" s="396"/>
      <c r="P2" s="395"/>
      <c r="Q2" s="395"/>
      <c r="R2" s="395"/>
      <c r="S2" s="396"/>
      <c r="T2" s="396"/>
      <c r="U2" s="396"/>
      <c r="V2" s="395"/>
      <c r="W2" s="395"/>
      <c r="X2" s="395"/>
      <c r="Y2" s="396"/>
      <c r="Z2" s="396"/>
      <c r="AA2" s="396"/>
      <c r="AB2" s="395"/>
      <c r="AC2" s="395"/>
      <c r="AD2" s="395"/>
      <c r="AE2" s="396"/>
      <c r="AF2" s="396"/>
      <c r="AG2" s="396"/>
      <c r="AH2" s="395"/>
      <c r="AI2" s="395"/>
      <c r="AJ2" s="395"/>
      <c r="AK2" s="403"/>
      <c r="AL2" s="403"/>
      <c r="AM2" s="403"/>
      <c r="AN2" s="402"/>
      <c r="AO2" s="393"/>
      <c r="AP2" s="393"/>
    </row>
    <row r="3" spans="1:42" s="135" customFormat="1" ht="12" customHeight="1" x14ac:dyDescent="0.3">
      <c r="A3" s="129"/>
      <c r="B3" s="130" t="s">
        <v>184</v>
      </c>
      <c r="C3" s="131" t="s">
        <v>239</v>
      </c>
      <c r="D3" s="132" t="s">
        <v>213</v>
      </c>
      <c r="E3" s="132" t="s">
        <v>214</v>
      </c>
      <c r="F3" s="133"/>
      <c r="G3" s="132" t="s">
        <v>213</v>
      </c>
      <c r="H3" s="132" t="s">
        <v>214</v>
      </c>
      <c r="I3" s="133"/>
      <c r="J3" s="132" t="s">
        <v>213</v>
      </c>
      <c r="K3" s="132" t="s">
        <v>214</v>
      </c>
      <c r="L3" s="133"/>
      <c r="M3" s="132" t="s">
        <v>213</v>
      </c>
      <c r="N3" s="132" t="s">
        <v>214</v>
      </c>
      <c r="O3" s="133"/>
      <c r="P3" s="132" t="s">
        <v>213</v>
      </c>
      <c r="Q3" s="132" t="s">
        <v>214</v>
      </c>
      <c r="R3" s="133"/>
      <c r="S3" s="132" t="s">
        <v>213</v>
      </c>
      <c r="T3" s="132" t="s">
        <v>214</v>
      </c>
      <c r="U3" s="133"/>
      <c r="V3" s="132" t="s">
        <v>213</v>
      </c>
      <c r="W3" s="132" t="s">
        <v>214</v>
      </c>
      <c r="X3" s="133"/>
      <c r="Y3" s="132" t="s">
        <v>213</v>
      </c>
      <c r="Z3" s="132" t="s">
        <v>214</v>
      </c>
      <c r="AA3" s="133"/>
      <c r="AB3" s="132" t="s">
        <v>213</v>
      </c>
      <c r="AC3" s="132" t="s">
        <v>214</v>
      </c>
      <c r="AD3" s="133"/>
      <c r="AE3" s="132" t="s">
        <v>213</v>
      </c>
      <c r="AF3" s="132" t="s">
        <v>214</v>
      </c>
      <c r="AG3" s="133"/>
      <c r="AH3" s="228" t="s">
        <v>213</v>
      </c>
      <c r="AI3" s="228" t="s">
        <v>214</v>
      </c>
      <c r="AJ3" s="133"/>
      <c r="AK3" s="132" t="s">
        <v>213</v>
      </c>
      <c r="AL3" s="132" t="s">
        <v>214</v>
      </c>
      <c r="AM3" s="134"/>
    </row>
    <row r="4" spans="1:42" s="136" customFormat="1" ht="17.100000000000001" customHeight="1" x14ac:dyDescent="0.3">
      <c r="A4" s="404" t="s">
        <v>142</v>
      </c>
      <c r="B4" s="160" t="s">
        <v>43</v>
      </c>
      <c r="C4" s="222">
        <f>+Gastos!D13</f>
        <v>2301.7948816666667</v>
      </c>
      <c r="D4" s="225">
        <v>200</v>
      </c>
      <c r="E4" s="226">
        <v>1000</v>
      </c>
      <c r="F4" s="55"/>
      <c r="G4" s="225">
        <v>26000</v>
      </c>
      <c r="H4" s="225">
        <v>26000</v>
      </c>
      <c r="I4" s="58"/>
      <c r="J4" s="225">
        <v>4560</v>
      </c>
      <c r="K4" s="225">
        <v>4500</v>
      </c>
      <c r="L4" s="55"/>
      <c r="M4" s="225">
        <v>4560</v>
      </c>
      <c r="N4" s="225">
        <v>4500</v>
      </c>
      <c r="O4" s="55"/>
      <c r="P4" s="225">
        <v>4560</v>
      </c>
      <c r="Q4" s="225">
        <v>4500</v>
      </c>
      <c r="R4" s="58"/>
      <c r="S4" s="237">
        <v>4560</v>
      </c>
      <c r="T4" s="237">
        <v>4500</v>
      </c>
      <c r="U4" s="58"/>
      <c r="V4" s="237">
        <v>4560</v>
      </c>
      <c r="W4" s="237">
        <v>4500</v>
      </c>
      <c r="X4" s="58"/>
      <c r="Y4" s="237">
        <v>4560</v>
      </c>
      <c r="Z4" s="237">
        <v>4500</v>
      </c>
      <c r="AA4" s="58"/>
      <c r="AB4" s="237">
        <v>26000</v>
      </c>
      <c r="AC4" s="237">
        <v>4500</v>
      </c>
      <c r="AD4" s="58"/>
      <c r="AE4" s="237">
        <v>4560</v>
      </c>
      <c r="AF4" s="237">
        <v>4500</v>
      </c>
      <c r="AG4" s="58"/>
      <c r="AH4" s="237">
        <v>4560</v>
      </c>
      <c r="AI4" s="237">
        <v>4500</v>
      </c>
      <c r="AJ4" s="58"/>
      <c r="AK4" s="237">
        <v>4560</v>
      </c>
      <c r="AL4" s="237">
        <v>4500</v>
      </c>
      <c r="AM4" s="53"/>
    </row>
    <row r="5" spans="1:42" s="136" customFormat="1" ht="17.100000000000001" customHeight="1" x14ac:dyDescent="0.3">
      <c r="A5" s="394"/>
      <c r="B5" s="161" t="s">
        <v>167</v>
      </c>
      <c r="C5" s="223">
        <f>SUM(C4)</f>
        <v>2301.7948816666667</v>
      </c>
      <c r="D5" s="227">
        <f>SUM(D4)</f>
        <v>200</v>
      </c>
      <c r="E5" s="227">
        <f>SUM(E4)</f>
        <v>1000</v>
      </c>
      <c r="F5" s="151"/>
      <c r="G5" s="227">
        <f>SUM(G4)</f>
        <v>26000</v>
      </c>
      <c r="H5" s="227">
        <f>SUM(H4)</f>
        <v>26000</v>
      </c>
      <c r="I5" s="152"/>
      <c r="J5" s="227">
        <f>SUM(J4)</f>
        <v>4560</v>
      </c>
      <c r="K5" s="227">
        <f>SUM(K4)</f>
        <v>4500</v>
      </c>
      <c r="L5" s="151"/>
      <c r="M5" s="227">
        <f>SUM(M4)</f>
        <v>4560</v>
      </c>
      <c r="N5" s="227">
        <f>SUM(N4)</f>
        <v>4500</v>
      </c>
      <c r="O5" s="151"/>
      <c r="P5" s="227">
        <f>SUM(P4)</f>
        <v>4560</v>
      </c>
      <c r="Q5" s="227">
        <f>SUM(Q4)</f>
        <v>4500</v>
      </c>
      <c r="R5" s="153"/>
      <c r="S5" s="238">
        <f>SUM(S4)</f>
        <v>4560</v>
      </c>
      <c r="T5" s="238">
        <f>SUM(T4)</f>
        <v>4500</v>
      </c>
      <c r="U5" s="153"/>
      <c r="V5" s="238">
        <f>SUM(V4)</f>
        <v>4560</v>
      </c>
      <c r="W5" s="238">
        <f>SUM(W4)</f>
        <v>4500</v>
      </c>
      <c r="X5" s="153"/>
      <c r="Y5" s="238">
        <f>SUM(Y4)</f>
        <v>4560</v>
      </c>
      <c r="Z5" s="238">
        <f>SUM(Z4)</f>
        <v>4500</v>
      </c>
      <c r="AA5" s="153"/>
      <c r="AB5" s="238">
        <f>SUM(AB4)</f>
        <v>26000</v>
      </c>
      <c r="AC5" s="238">
        <f>SUM(AC4)</f>
        <v>4500</v>
      </c>
      <c r="AD5" s="153"/>
      <c r="AE5" s="238">
        <f>SUM(AE4)</f>
        <v>4560</v>
      </c>
      <c r="AF5" s="238">
        <f>SUM(AF4)</f>
        <v>4500</v>
      </c>
      <c r="AG5" s="153"/>
      <c r="AH5" s="238">
        <f>SUM(AH4)</f>
        <v>4560</v>
      </c>
      <c r="AI5" s="238">
        <f>SUM(AI4)</f>
        <v>4500</v>
      </c>
      <c r="AJ5" s="153"/>
      <c r="AK5" s="238">
        <f>SUM(AK4)</f>
        <v>4560</v>
      </c>
      <c r="AL5" s="238">
        <f>SUM(AL4)</f>
        <v>4500</v>
      </c>
      <c r="AM5" s="137"/>
    </row>
    <row r="6" spans="1:42" s="135" customFormat="1" ht="17.100000000000001" customHeight="1" x14ac:dyDescent="0.3">
      <c r="A6" s="129"/>
      <c r="B6" s="162"/>
      <c r="C6" s="131"/>
      <c r="D6" s="228"/>
      <c r="E6" s="228"/>
      <c r="F6" s="133"/>
      <c r="G6" s="228"/>
      <c r="H6" s="228"/>
      <c r="I6" s="133"/>
      <c r="J6" s="228"/>
      <c r="K6" s="228"/>
      <c r="L6" s="133"/>
      <c r="M6" s="228"/>
      <c r="N6" s="228"/>
      <c r="O6" s="133"/>
      <c r="P6" s="228"/>
      <c r="Q6" s="228"/>
      <c r="R6" s="133"/>
      <c r="S6" s="228"/>
      <c r="T6" s="228"/>
      <c r="U6" s="133"/>
      <c r="V6" s="228"/>
      <c r="W6" s="228"/>
      <c r="X6" s="133"/>
      <c r="Y6" s="228"/>
      <c r="Z6" s="228"/>
      <c r="AA6" s="133"/>
      <c r="AB6" s="228"/>
      <c r="AC6" s="228"/>
      <c r="AD6" s="133"/>
      <c r="AE6" s="228"/>
      <c r="AF6" s="228"/>
      <c r="AG6" s="133"/>
      <c r="AH6" s="228"/>
      <c r="AI6" s="228"/>
      <c r="AJ6" s="133"/>
      <c r="AK6" s="228"/>
      <c r="AL6" s="228"/>
      <c r="AM6" s="134"/>
    </row>
    <row r="7" spans="1:42" s="136" customFormat="1" ht="17.100000000000001" customHeight="1" x14ac:dyDescent="0.3">
      <c r="A7" s="404" t="s">
        <v>45</v>
      </c>
      <c r="B7" s="160" t="s">
        <v>175</v>
      </c>
      <c r="C7" s="222">
        <f>+Gastos!D17</f>
        <v>4550</v>
      </c>
      <c r="D7" s="225">
        <v>1000</v>
      </c>
      <c r="E7" s="226">
        <v>800</v>
      </c>
      <c r="F7" s="55"/>
      <c r="G7" s="225">
        <v>100000</v>
      </c>
      <c r="H7" s="225">
        <v>100000</v>
      </c>
      <c r="I7" s="58"/>
      <c r="J7" s="225">
        <v>4560</v>
      </c>
      <c r="K7" s="225">
        <v>4500</v>
      </c>
      <c r="L7" s="55"/>
      <c r="M7" s="225">
        <v>4560</v>
      </c>
      <c r="N7" s="225">
        <v>4500</v>
      </c>
      <c r="O7" s="55"/>
      <c r="P7" s="225">
        <v>4560</v>
      </c>
      <c r="Q7" s="225">
        <v>4500</v>
      </c>
      <c r="R7" s="58"/>
      <c r="S7" s="237">
        <v>4560</v>
      </c>
      <c r="T7" s="237">
        <v>4500</v>
      </c>
      <c r="U7" s="58"/>
      <c r="V7" s="237">
        <v>4560</v>
      </c>
      <c r="W7" s="237">
        <v>4500</v>
      </c>
      <c r="X7" s="58"/>
      <c r="Y7" s="237">
        <v>4560</v>
      </c>
      <c r="Z7" s="237">
        <v>4500</v>
      </c>
      <c r="AA7" s="58"/>
      <c r="AB7" s="237">
        <v>4560</v>
      </c>
      <c r="AC7" s="237">
        <v>4500</v>
      </c>
      <c r="AD7" s="58"/>
      <c r="AE7" s="237">
        <v>4560</v>
      </c>
      <c r="AF7" s="237">
        <v>4500</v>
      </c>
      <c r="AG7" s="58"/>
      <c r="AH7" s="237">
        <v>4560</v>
      </c>
      <c r="AI7" s="237">
        <v>4500</v>
      </c>
      <c r="AJ7" s="58"/>
      <c r="AK7" s="237">
        <v>4560</v>
      </c>
      <c r="AL7" s="237">
        <v>4500</v>
      </c>
      <c r="AM7" s="53"/>
    </row>
    <row r="8" spans="1:42" s="136" customFormat="1" ht="17.100000000000001" customHeight="1" x14ac:dyDescent="0.3">
      <c r="A8" s="394"/>
      <c r="B8" s="161" t="s">
        <v>167</v>
      </c>
      <c r="C8" s="223">
        <f>SUM(C7)</f>
        <v>4550</v>
      </c>
      <c r="D8" s="227">
        <f>SUM(D7)</f>
        <v>1000</v>
      </c>
      <c r="E8" s="227">
        <f>SUM(E7)</f>
        <v>800</v>
      </c>
      <c r="F8" s="151"/>
      <c r="G8" s="227">
        <f>SUM(G7)</f>
        <v>100000</v>
      </c>
      <c r="H8" s="227">
        <f>SUM(H7)</f>
        <v>100000</v>
      </c>
      <c r="I8" s="152"/>
      <c r="J8" s="227">
        <f>SUM(J7)</f>
        <v>4560</v>
      </c>
      <c r="K8" s="227">
        <f>SUM(K7)</f>
        <v>4500</v>
      </c>
      <c r="L8" s="151"/>
      <c r="M8" s="227">
        <f>SUM(M7)</f>
        <v>4560</v>
      </c>
      <c r="N8" s="227">
        <f>SUM(N7)</f>
        <v>4500</v>
      </c>
      <c r="O8" s="151"/>
      <c r="P8" s="227">
        <f>SUM(P7)</f>
        <v>4560</v>
      </c>
      <c r="Q8" s="227">
        <f>SUM(Q7)</f>
        <v>4500</v>
      </c>
      <c r="R8" s="153"/>
      <c r="S8" s="238">
        <f>SUM(S7)</f>
        <v>4560</v>
      </c>
      <c r="T8" s="238">
        <f>SUM(T7)</f>
        <v>4500</v>
      </c>
      <c r="U8" s="153"/>
      <c r="V8" s="238">
        <f>SUM(V7)</f>
        <v>4560</v>
      </c>
      <c r="W8" s="238">
        <f>SUM(W7)</f>
        <v>4500</v>
      </c>
      <c r="X8" s="153"/>
      <c r="Y8" s="238">
        <f>SUM(Y7)</f>
        <v>4560</v>
      </c>
      <c r="Z8" s="238">
        <f>SUM(Z7)</f>
        <v>4500</v>
      </c>
      <c r="AA8" s="153"/>
      <c r="AB8" s="238">
        <f>SUM(AB7)</f>
        <v>4560</v>
      </c>
      <c r="AC8" s="238">
        <f>SUM(AC7)</f>
        <v>4500</v>
      </c>
      <c r="AD8" s="153"/>
      <c r="AE8" s="238">
        <f>SUM(AE7)</f>
        <v>4560</v>
      </c>
      <c r="AF8" s="238">
        <f>SUM(AF7)</f>
        <v>4500</v>
      </c>
      <c r="AG8" s="153"/>
      <c r="AH8" s="238">
        <f>SUM(AH7)</f>
        <v>4560</v>
      </c>
      <c r="AI8" s="238">
        <f>SUM(AI7)</f>
        <v>4500</v>
      </c>
      <c r="AJ8" s="153"/>
      <c r="AK8" s="238">
        <f>SUM(AK7)</f>
        <v>4560</v>
      </c>
      <c r="AL8" s="238">
        <f>SUM(AL7)</f>
        <v>4500</v>
      </c>
      <c r="AM8" s="137"/>
    </row>
    <row r="9" spans="1:42" s="135" customFormat="1" ht="17.100000000000001" customHeight="1" x14ac:dyDescent="0.3">
      <c r="A9" s="129"/>
      <c r="B9" s="162"/>
      <c r="C9" s="131"/>
      <c r="D9" s="228"/>
      <c r="E9" s="228"/>
      <c r="F9" s="133"/>
      <c r="G9" s="228"/>
      <c r="H9" s="228"/>
      <c r="I9" s="133"/>
      <c r="J9" s="228"/>
      <c r="K9" s="228"/>
      <c r="L9" s="133"/>
      <c r="M9" s="228"/>
      <c r="N9" s="228"/>
      <c r="O9" s="133"/>
      <c r="P9" s="228"/>
      <c r="Q9" s="228"/>
      <c r="R9" s="133"/>
      <c r="S9" s="228"/>
      <c r="T9" s="228"/>
      <c r="U9" s="133"/>
      <c r="V9" s="228"/>
      <c r="W9" s="228"/>
      <c r="X9" s="133"/>
      <c r="Y9" s="228"/>
      <c r="Z9" s="228"/>
      <c r="AA9" s="133"/>
      <c r="AB9" s="228"/>
      <c r="AC9" s="228"/>
      <c r="AD9" s="133"/>
      <c r="AE9" s="228"/>
      <c r="AF9" s="228"/>
      <c r="AG9" s="133"/>
      <c r="AH9" s="228"/>
      <c r="AI9" s="228"/>
      <c r="AJ9" s="133"/>
      <c r="AK9" s="228"/>
      <c r="AL9" s="228"/>
      <c r="AM9" s="134"/>
    </row>
    <row r="10" spans="1:42" s="136" customFormat="1" ht="17.100000000000001" customHeight="1" x14ac:dyDescent="0.3">
      <c r="A10" s="404" t="s">
        <v>215</v>
      </c>
      <c r="B10" s="160" t="s">
        <v>48</v>
      </c>
      <c r="C10" s="222">
        <f>+Gastos!D27</f>
        <v>10000</v>
      </c>
      <c r="D10" s="225">
        <v>4560</v>
      </c>
      <c r="E10" s="226">
        <v>4500</v>
      </c>
      <c r="F10" s="55"/>
      <c r="G10" s="225">
        <v>390232</v>
      </c>
      <c r="H10" s="225">
        <v>390323</v>
      </c>
      <c r="I10" s="58"/>
      <c r="J10" s="225">
        <v>4560</v>
      </c>
      <c r="K10" s="225">
        <v>4500</v>
      </c>
      <c r="L10" s="55"/>
      <c r="M10" s="225">
        <v>4560</v>
      </c>
      <c r="N10" s="225">
        <v>4500</v>
      </c>
      <c r="O10" s="55"/>
      <c r="P10" s="225">
        <v>4560</v>
      </c>
      <c r="Q10" s="225">
        <v>4500</v>
      </c>
      <c r="R10" s="58"/>
      <c r="S10" s="237">
        <v>4560</v>
      </c>
      <c r="T10" s="237">
        <v>4500</v>
      </c>
      <c r="U10" s="58"/>
      <c r="V10" s="237">
        <v>4560</v>
      </c>
      <c r="W10" s="237">
        <v>4500</v>
      </c>
      <c r="X10" s="58"/>
      <c r="Y10" s="237">
        <v>4560</v>
      </c>
      <c r="Z10" s="237">
        <v>4500</v>
      </c>
      <c r="AA10" s="58"/>
      <c r="AB10" s="237">
        <v>4560</v>
      </c>
      <c r="AC10" s="237">
        <v>4500</v>
      </c>
      <c r="AD10" s="58"/>
      <c r="AE10" s="237">
        <v>4560</v>
      </c>
      <c r="AF10" s="237">
        <v>4500</v>
      </c>
      <c r="AG10" s="58"/>
      <c r="AH10" s="237">
        <v>4560</v>
      </c>
      <c r="AI10" s="237">
        <v>4500</v>
      </c>
      <c r="AJ10" s="58"/>
      <c r="AK10" s="237">
        <v>4560</v>
      </c>
      <c r="AL10" s="237">
        <v>4500</v>
      </c>
      <c r="AM10" s="53"/>
    </row>
    <row r="11" spans="1:42" s="136" customFormat="1" ht="17.100000000000001" customHeight="1" x14ac:dyDescent="0.3">
      <c r="A11" s="394"/>
      <c r="B11" s="161" t="s">
        <v>167</v>
      </c>
      <c r="C11" s="223">
        <f>SUM(C10)</f>
        <v>10000</v>
      </c>
      <c r="D11" s="227">
        <f>SUM(D10)</f>
        <v>4560</v>
      </c>
      <c r="E11" s="227">
        <f>SUM(E10)</f>
        <v>4500</v>
      </c>
      <c r="F11" s="151"/>
      <c r="G11" s="227">
        <f>SUM(G10)</f>
        <v>390232</v>
      </c>
      <c r="H11" s="227">
        <f>SUM(H10)</f>
        <v>390323</v>
      </c>
      <c r="I11" s="152"/>
      <c r="J11" s="227">
        <f>SUM(J10)</f>
        <v>4560</v>
      </c>
      <c r="K11" s="227">
        <f>SUM(K10)</f>
        <v>4500</v>
      </c>
      <c r="L11" s="151"/>
      <c r="M11" s="227">
        <f>SUM(M10)</f>
        <v>4560</v>
      </c>
      <c r="N11" s="227">
        <f>SUM(N10)</f>
        <v>4500</v>
      </c>
      <c r="O11" s="151"/>
      <c r="P11" s="227">
        <f>SUM(P10)</f>
        <v>4560</v>
      </c>
      <c r="Q11" s="227">
        <f>SUM(Q10)</f>
        <v>4500</v>
      </c>
      <c r="R11" s="153"/>
      <c r="S11" s="238">
        <f>SUM(S10)</f>
        <v>4560</v>
      </c>
      <c r="T11" s="238">
        <f>SUM(T10)</f>
        <v>4500</v>
      </c>
      <c r="U11" s="153"/>
      <c r="V11" s="238">
        <f>SUM(V10)</f>
        <v>4560</v>
      </c>
      <c r="W11" s="238">
        <f>SUM(W10)</f>
        <v>4500</v>
      </c>
      <c r="X11" s="153"/>
      <c r="Y11" s="238">
        <f>SUM(Y10)</f>
        <v>4560</v>
      </c>
      <c r="Z11" s="238">
        <f>SUM(Z10)</f>
        <v>4500</v>
      </c>
      <c r="AA11" s="153"/>
      <c r="AB11" s="238">
        <f>SUM(AB10)</f>
        <v>4560</v>
      </c>
      <c r="AC11" s="238">
        <f>SUM(AC10)</f>
        <v>4500</v>
      </c>
      <c r="AD11" s="153"/>
      <c r="AE11" s="238">
        <f>SUM(AE10)</f>
        <v>4560</v>
      </c>
      <c r="AF11" s="238">
        <f>SUM(AF10)</f>
        <v>4500</v>
      </c>
      <c r="AG11" s="153"/>
      <c r="AH11" s="238">
        <f>SUM(AH10)</f>
        <v>4560</v>
      </c>
      <c r="AI11" s="238">
        <f>SUM(AI10)</f>
        <v>4500</v>
      </c>
      <c r="AJ11" s="153"/>
      <c r="AK11" s="238">
        <f>SUM(AK10)</f>
        <v>4560</v>
      </c>
      <c r="AL11" s="238">
        <f>SUM(AL10)</f>
        <v>4500</v>
      </c>
      <c r="AM11" s="137"/>
    </row>
    <row r="12" spans="1:42" s="136" customFormat="1" ht="17.100000000000001" customHeight="1" x14ac:dyDescent="0.3">
      <c r="A12" s="129"/>
      <c r="B12" s="163"/>
      <c r="C12" s="138"/>
      <c r="D12" s="229"/>
      <c r="E12" s="229"/>
      <c r="F12" s="139"/>
      <c r="G12" s="229"/>
      <c r="H12" s="229"/>
      <c r="I12" s="133"/>
      <c r="J12" s="229"/>
      <c r="K12" s="229"/>
      <c r="L12" s="139"/>
      <c r="M12" s="229"/>
      <c r="N12" s="229"/>
      <c r="O12" s="139"/>
      <c r="P12" s="229"/>
      <c r="Q12" s="229"/>
      <c r="R12" s="140"/>
      <c r="S12" s="239"/>
      <c r="T12" s="239"/>
      <c r="U12" s="140"/>
      <c r="V12" s="239"/>
      <c r="W12" s="239"/>
      <c r="X12" s="140"/>
      <c r="Y12" s="239"/>
      <c r="Z12" s="239"/>
      <c r="AA12" s="140"/>
      <c r="AB12" s="239"/>
      <c r="AC12" s="239"/>
      <c r="AD12" s="140"/>
      <c r="AE12" s="239"/>
      <c r="AF12" s="239"/>
      <c r="AG12" s="140"/>
      <c r="AH12" s="239"/>
      <c r="AI12" s="239"/>
      <c r="AJ12" s="140"/>
      <c r="AK12" s="239"/>
      <c r="AL12" s="239"/>
      <c r="AM12" s="141"/>
    </row>
    <row r="13" spans="1:42" ht="17.100000000000001" customHeight="1" x14ac:dyDescent="0.3">
      <c r="A13" s="397" t="s">
        <v>49</v>
      </c>
      <c r="B13" s="160" t="s">
        <v>51</v>
      </c>
      <c r="C13" s="222">
        <f>+Gastos!D32</f>
        <v>100</v>
      </c>
      <c r="D13" s="230">
        <v>500</v>
      </c>
      <c r="E13" s="231">
        <v>200</v>
      </c>
      <c r="F13" s="56"/>
      <c r="G13" s="230"/>
      <c r="H13" s="230"/>
      <c r="I13" s="59"/>
      <c r="J13" s="230">
        <v>5000</v>
      </c>
      <c r="K13" s="230">
        <v>5000</v>
      </c>
      <c r="L13" s="56"/>
      <c r="M13" s="230">
        <v>5000</v>
      </c>
      <c r="N13" s="230">
        <v>5000</v>
      </c>
      <c r="O13" s="56"/>
      <c r="P13" s="230">
        <v>5000</v>
      </c>
      <c r="Q13" s="230">
        <v>5000</v>
      </c>
      <c r="R13" s="59"/>
      <c r="S13" s="240">
        <v>5000</v>
      </c>
      <c r="T13" s="240">
        <v>5000</v>
      </c>
      <c r="U13" s="59"/>
      <c r="V13" s="240">
        <v>5000</v>
      </c>
      <c r="W13" s="240">
        <v>5000</v>
      </c>
      <c r="X13" s="59"/>
      <c r="Y13" s="240">
        <v>5000</v>
      </c>
      <c r="Z13" s="240">
        <v>5000</v>
      </c>
      <c r="AA13" s="59"/>
      <c r="AB13" s="240">
        <v>5000</v>
      </c>
      <c r="AC13" s="240">
        <v>5000</v>
      </c>
      <c r="AD13" s="59"/>
      <c r="AE13" s="240">
        <v>5000</v>
      </c>
      <c r="AF13" s="240">
        <v>5000</v>
      </c>
      <c r="AG13" s="59"/>
      <c r="AH13" s="240">
        <v>5000</v>
      </c>
      <c r="AI13" s="240">
        <v>5000</v>
      </c>
      <c r="AJ13" s="59"/>
      <c r="AK13" s="240">
        <v>5000</v>
      </c>
      <c r="AL13" s="240">
        <v>5000</v>
      </c>
      <c r="AM13" s="54"/>
    </row>
    <row r="14" spans="1:42" ht="17.100000000000001" customHeight="1" x14ac:dyDescent="0.3">
      <c r="A14" s="398"/>
      <c r="B14" s="52" t="s">
        <v>52</v>
      </c>
      <c r="C14" s="222">
        <f>+Gastos!D33</f>
        <v>0</v>
      </c>
      <c r="D14" s="232">
        <v>0</v>
      </c>
      <c r="E14" s="233"/>
      <c r="F14" s="56"/>
      <c r="G14" s="232"/>
      <c r="H14" s="232"/>
      <c r="I14" s="59"/>
      <c r="J14" s="232"/>
      <c r="K14" s="232"/>
      <c r="L14" s="56"/>
      <c r="M14" s="232"/>
      <c r="N14" s="232"/>
      <c r="O14" s="56"/>
      <c r="P14" s="232"/>
      <c r="Q14" s="232"/>
      <c r="R14" s="59"/>
      <c r="S14" s="241"/>
      <c r="T14" s="241"/>
      <c r="U14" s="59"/>
      <c r="V14" s="241"/>
      <c r="W14" s="241"/>
      <c r="X14" s="59"/>
      <c r="Y14" s="241"/>
      <c r="Z14" s="241"/>
      <c r="AA14" s="59"/>
      <c r="AB14" s="241"/>
      <c r="AC14" s="241"/>
      <c r="AD14" s="59"/>
      <c r="AE14" s="241"/>
      <c r="AF14" s="241"/>
      <c r="AG14" s="59"/>
      <c r="AH14" s="241"/>
      <c r="AI14" s="241"/>
      <c r="AJ14" s="59"/>
      <c r="AK14" s="241"/>
      <c r="AL14" s="241"/>
      <c r="AM14" s="54"/>
    </row>
    <row r="15" spans="1:42" ht="17.100000000000001" customHeight="1" x14ac:dyDescent="0.3">
      <c r="A15" s="398"/>
      <c r="B15" s="52" t="s">
        <v>53</v>
      </c>
      <c r="C15" s="222">
        <f>+Gastos!D34</f>
        <v>0</v>
      </c>
      <c r="D15" s="232"/>
      <c r="E15" s="233"/>
      <c r="F15" s="56"/>
      <c r="G15" s="232"/>
      <c r="H15" s="232"/>
      <c r="I15" s="59"/>
      <c r="J15" s="232"/>
      <c r="K15" s="232"/>
      <c r="L15" s="56"/>
      <c r="M15" s="232"/>
      <c r="N15" s="232"/>
      <c r="O15" s="56"/>
      <c r="P15" s="232">
        <v>3</v>
      </c>
      <c r="Q15" s="232">
        <v>3</v>
      </c>
      <c r="R15" s="59"/>
      <c r="S15" s="241"/>
      <c r="T15" s="241"/>
      <c r="U15" s="59"/>
      <c r="V15" s="241"/>
      <c r="W15" s="241"/>
      <c r="X15" s="59"/>
      <c r="Y15" s="241"/>
      <c r="Z15" s="241"/>
      <c r="AA15" s="59"/>
      <c r="AB15" s="241">
        <v>2</v>
      </c>
      <c r="AC15" s="241">
        <v>2</v>
      </c>
      <c r="AD15" s="59"/>
      <c r="AE15" s="241"/>
      <c r="AF15" s="241"/>
      <c r="AG15" s="59"/>
      <c r="AH15" s="241"/>
      <c r="AI15" s="241"/>
      <c r="AJ15" s="59"/>
      <c r="AK15" s="241"/>
      <c r="AL15" s="241"/>
      <c r="AM15" s="54"/>
    </row>
    <row r="16" spans="1:42" ht="17.100000000000001" customHeight="1" x14ac:dyDescent="0.3">
      <c r="A16" s="398"/>
      <c r="B16" s="52" t="s">
        <v>332</v>
      </c>
      <c r="C16" s="222">
        <f>+Gastos!D35</f>
        <v>2234.3580000000002</v>
      </c>
      <c r="D16" s="232">
        <v>1751.36</v>
      </c>
      <c r="E16" s="233">
        <v>1751.36</v>
      </c>
      <c r="F16" s="56"/>
      <c r="G16" s="232">
        <v>170730</v>
      </c>
      <c r="H16" s="232">
        <v>170730</v>
      </c>
      <c r="I16" s="59"/>
      <c r="J16" s="232">
        <v>273000</v>
      </c>
      <c r="K16" s="232">
        <v>273000</v>
      </c>
      <c r="L16" s="56"/>
      <c r="M16" s="232">
        <v>273000</v>
      </c>
      <c r="N16" s="232">
        <v>273000</v>
      </c>
      <c r="O16" s="56"/>
      <c r="P16" s="232">
        <v>273000</v>
      </c>
      <c r="Q16" s="232">
        <v>273000</v>
      </c>
      <c r="R16" s="59"/>
      <c r="S16" s="241">
        <v>273000</v>
      </c>
      <c r="T16" s="241">
        <v>273000</v>
      </c>
      <c r="U16" s="59"/>
      <c r="V16" s="241">
        <v>273000</v>
      </c>
      <c r="W16" s="241">
        <v>273000</v>
      </c>
      <c r="X16" s="59"/>
      <c r="Y16" s="241">
        <v>273000</v>
      </c>
      <c r="Z16" s="241">
        <v>273000</v>
      </c>
      <c r="AA16" s="59"/>
      <c r="AB16" s="241">
        <v>273000</v>
      </c>
      <c r="AC16" s="241">
        <v>273000</v>
      </c>
      <c r="AD16" s="59"/>
      <c r="AE16" s="241">
        <v>273000</v>
      </c>
      <c r="AF16" s="241">
        <v>273000</v>
      </c>
      <c r="AG16" s="59"/>
      <c r="AH16" s="241">
        <v>273000</v>
      </c>
      <c r="AI16" s="241">
        <v>273000</v>
      </c>
      <c r="AJ16" s="59"/>
      <c r="AK16" s="241">
        <v>273000</v>
      </c>
      <c r="AL16" s="241">
        <v>273000</v>
      </c>
      <c r="AM16" s="54"/>
    </row>
    <row r="17" spans="1:41" ht="17.100000000000001" customHeight="1" x14ac:dyDescent="0.3">
      <c r="A17" s="398"/>
      <c r="B17" s="164" t="s">
        <v>275</v>
      </c>
      <c r="C17" s="222">
        <f>+Gastos!D36</f>
        <v>0</v>
      </c>
      <c r="D17" s="225"/>
      <c r="E17" s="226"/>
      <c r="F17" s="56"/>
      <c r="G17" s="225"/>
      <c r="H17" s="225"/>
      <c r="I17" s="59"/>
      <c r="J17" s="225"/>
      <c r="K17" s="225"/>
      <c r="L17" s="56"/>
      <c r="M17" s="225"/>
      <c r="N17" s="225"/>
      <c r="O17" s="56"/>
      <c r="P17" s="225"/>
      <c r="Q17" s="225"/>
      <c r="R17" s="59"/>
      <c r="S17" s="237"/>
      <c r="T17" s="237"/>
      <c r="U17" s="59"/>
      <c r="V17" s="237"/>
      <c r="W17" s="237"/>
      <c r="X17" s="59"/>
      <c r="Y17" s="237"/>
      <c r="Z17" s="237"/>
      <c r="AA17" s="59"/>
      <c r="AB17" s="237"/>
      <c r="AC17" s="237"/>
      <c r="AD17" s="59"/>
      <c r="AE17" s="237"/>
      <c r="AF17" s="237"/>
      <c r="AG17" s="59"/>
      <c r="AH17" s="237"/>
      <c r="AI17" s="237"/>
      <c r="AJ17" s="59"/>
      <c r="AK17" s="237"/>
      <c r="AL17" s="237"/>
      <c r="AM17" s="54"/>
    </row>
    <row r="18" spans="1:41" s="136" customFormat="1" ht="17.100000000000001" customHeight="1" x14ac:dyDescent="0.3">
      <c r="A18" s="398"/>
      <c r="B18" s="161" t="s">
        <v>167</v>
      </c>
      <c r="C18" s="223">
        <f>SUM(C13:C17)</f>
        <v>2334.3580000000002</v>
      </c>
      <c r="D18" s="227">
        <f>SUM(D13:D17)</f>
        <v>2251.3599999999997</v>
      </c>
      <c r="E18" s="227">
        <f>SUM(E13:E17)</f>
        <v>1951.36</v>
      </c>
      <c r="F18" s="151"/>
      <c r="G18" s="227">
        <f>SUM(G13:G17)</f>
        <v>170730</v>
      </c>
      <c r="H18" s="227">
        <f>SUM(H13:H17)</f>
        <v>170730</v>
      </c>
      <c r="I18" s="152"/>
      <c r="J18" s="227">
        <f>SUM(J13:J17)</f>
        <v>278000</v>
      </c>
      <c r="K18" s="227">
        <f>SUM(K13:K17)</f>
        <v>278000</v>
      </c>
      <c r="L18" s="151"/>
      <c r="M18" s="227">
        <f>SUM(M13:M17)</f>
        <v>278000</v>
      </c>
      <c r="N18" s="227">
        <f>SUM(N13:N17)</f>
        <v>278000</v>
      </c>
      <c r="O18" s="151"/>
      <c r="P18" s="227">
        <f>SUM(P13:P17)</f>
        <v>278003</v>
      </c>
      <c r="Q18" s="227">
        <f>SUM(Q13:Q17)</f>
        <v>278003</v>
      </c>
      <c r="R18" s="153"/>
      <c r="S18" s="238">
        <f>SUM(S13:S17)</f>
        <v>278000</v>
      </c>
      <c r="T18" s="238">
        <f>SUM(T13:T17)</f>
        <v>278000</v>
      </c>
      <c r="U18" s="153"/>
      <c r="V18" s="238">
        <f>SUM(V13:V17)</f>
        <v>278000</v>
      </c>
      <c r="W18" s="238">
        <f>SUM(W13:W17)</f>
        <v>278000</v>
      </c>
      <c r="X18" s="153"/>
      <c r="Y18" s="238">
        <f>SUM(Y13:Y17)</f>
        <v>278000</v>
      </c>
      <c r="Z18" s="238">
        <f>SUM(Z13:Z17)</f>
        <v>278000</v>
      </c>
      <c r="AA18" s="153"/>
      <c r="AB18" s="238">
        <f>SUM(AB13:AB17)</f>
        <v>278002</v>
      </c>
      <c r="AC18" s="238">
        <f>SUM(AC13:AC17)</f>
        <v>278002</v>
      </c>
      <c r="AD18" s="153"/>
      <c r="AE18" s="238">
        <f>SUM(AE13:AE17)</f>
        <v>278000</v>
      </c>
      <c r="AF18" s="238">
        <f>SUM(AF13:AF17)</f>
        <v>278000</v>
      </c>
      <c r="AG18" s="153"/>
      <c r="AH18" s="238">
        <f>SUM(AH13:AH17)</f>
        <v>278000</v>
      </c>
      <c r="AI18" s="238">
        <f>SUM(AI13:AI17)</f>
        <v>278000</v>
      </c>
      <c r="AJ18" s="153"/>
      <c r="AK18" s="238">
        <f>SUM(AK13:AK17)</f>
        <v>278000</v>
      </c>
      <c r="AL18" s="238">
        <f>SUM(AL13:AL17)</f>
        <v>278000</v>
      </c>
      <c r="AM18" s="137"/>
    </row>
    <row r="19" spans="1:41" ht="17.100000000000001" customHeight="1" x14ac:dyDescent="0.3">
      <c r="B19" s="165"/>
      <c r="D19" s="234"/>
      <c r="E19" s="234"/>
      <c r="G19" s="234"/>
      <c r="H19" s="234"/>
      <c r="J19" s="234"/>
      <c r="K19" s="234"/>
      <c r="M19" s="234"/>
      <c r="N19" s="234"/>
      <c r="P19" s="234"/>
      <c r="Q19" s="234"/>
      <c r="S19" s="242"/>
      <c r="T19" s="242"/>
      <c r="V19" s="242"/>
      <c r="W19" s="242"/>
      <c r="Y19" s="242"/>
      <c r="Z19" s="242"/>
      <c r="AB19" s="242"/>
      <c r="AC19" s="242"/>
      <c r="AE19" s="242"/>
      <c r="AF19" s="242"/>
      <c r="AH19" s="242"/>
      <c r="AI19" s="242"/>
      <c r="AK19" s="242"/>
      <c r="AL19" s="242"/>
    </row>
    <row r="20" spans="1:41" ht="17.100000000000001" customHeight="1" x14ac:dyDescent="0.3">
      <c r="A20" s="397" t="s">
        <v>55</v>
      </c>
      <c r="B20" s="160" t="s">
        <v>57</v>
      </c>
      <c r="C20" s="222">
        <f>+Gastos!D40</f>
        <v>0</v>
      </c>
      <c r="D20" s="230"/>
      <c r="E20" s="231"/>
      <c r="F20" s="56"/>
      <c r="G20" s="230"/>
      <c r="H20" s="230"/>
      <c r="I20" s="59"/>
      <c r="J20" s="230"/>
      <c r="K20" s="230"/>
      <c r="L20" s="56"/>
      <c r="M20" s="230"/>
      <c r="N20" s="230"/>
      <c r="O20" s="56"/>
      <c r="P20" s="230"/>
      <c r="Q20" s="230"/>
      <c r="R20" s="59"/>
      <c r="S20" s="240"/>
      <c r="T20" s="240"/>
      <c r="U20" s="59"/>
      <c r="V20" s="240"/>
      <c r="W20" s="240"/>
      <c r="X20" s="59"/>
      <c r="Y20" s="240"/>
      <c r="Z20" s="240"/>
      <c r="AA20" s="59"/>
      <c r="AB20" s="240"/>
      <c r="AC20" s="240"/>
      <c r="AD20" s="59"/>
      <c r="AE20" s="240"/>
      <c r="AF20" s="240"/>
      <c r="AG20" s="59"/>
      <c r="AH20" s="240"/>
      <c r="AI20" s="240"/>
      <c r="AJ20" s="59"/>
      <c r="AK20" s="240"/>
      <c r="AL20" s="240"/>
      <c r="AM20" s="54"/>
    </row>
    <row r="21" spans="1:41" ht="17.100000000000001" customHeight="1" x14ac:dyDescent="0.3">
      <c r="A21" s="398"/>
      <c r="B21" s="52" t="s">
        <v>276</v>
      </c>
      <c r="C21" s="222">
        <f>+Gastos!D41</f>
        <v>0</v>
      </c>
      <c r="D21" s="232"/>
      <c r="E21" s="233"/>
      <c r="F21" s="56"/>
      <c r="G21" s="232"/>
      <c r="H21" s="232"/>
      <c r="I21" s="59"/>
      <c r="J21" s="232"/>
      <c r="K21" s="232"/>
      <c r="L21" s="56"/>
      <c r="M21" s="232"/>
      <c r="N21" s="232"/>
      <c r="O21" s="56"/>
      <c r="P21" s="232"/>
      <c r="Q21" s="232"/>
      <c r="R21" s="59"/>
      <c r="S21" s="241"/>
      <c r="T21" s="241"/>
      <c r="U21" s="59"/>
      <c r="V21" s="241"/>
      <c r="W21" s="241"/>
      <c r="X21" s="59"/>
      <c r="Y21" s="241"/>
      <c r="Z21" s="241"/>
      <c r="AA21" s="59"/>
      <c r="AB21" s="241"/>
      <c r="AC21" s="241"/>
      <c r="AD21" s="59"/>
      <c r="AE21" s="241"/>
      <c r="AF21" s="241"/>
      <c r="AG21" s="59"/>
      <c r="AH21" s="241"/>
      <c r="AI21" s="241"/>
      <c r="AJ21" s="59"/>
      <c r="AK21" s="241"/>
      <c r="AL21" s="241"/>
      <c r="AM21" s="54"/>
    </row>
    <row r="22" spans="1:41" ht="17.100000000000001" customHeight="1" x14ac:dyDescent="0.3">
      <c r="A22" s="398"/>
      <c r="B22" s="52" t="s">
        <v>336</v>
      </c>
      <c r="C22" s="222">
        <f>+Gastos!D42</f>
        <v>100</v>
      </c>
      <c r="D22" s="232">
        <v>100</v>
      </c>
      <c r="E22" s="233">
        <v>100</v>
      </c>
      <c r="F22" s="56"/>
      <c r="G22" s="232">
        <v>10000</v>
      </c>
      <c r="H22" s="232">
        <v>10000</v>
      </c>
      <c r="I22" s="59"/>
      <c r="J22" s="232">
        <v>10000</v>
      </c>
      <c r="K22" s="232">
        <v>10000</v>
      </c>
      <c r="L22" s="56"/>
      <c r="M22" s="232">
        <v>10000</v>
      </c>
      <c r="N22" s="232">
        <v>10000</v>
      </c>
      <c r="O22" s="56"/>
      <c r="P22" s="232">
        <v>10000</v>
      </c>
      <c r="Q22" s="232">
        <v>10000</v>
      </c>
      <c r="R22" s="59"/>
      <c r="S22" s="241">
        <v>10000</v>
      </c>
      <c r="T22" s="241">
        <v>10000</v>
      </c>
      <c r="U22" s="59"/>
      <c r="V22" s="241">
        <v>10000</v>
      </c>
      <c r="W22" s="241">
        <v>10000</v>
      </c>
      <c r="X22" s="59"/>
      <c r="Y22" s="241">
        <v>10000</v>
      </c>
      <c r="Z22" s="241">
        <v>10000</v>
      </c>
      <c r="AA22" s="59"/>
      <c r="AB22" s="241">
        <v>10000</v>
      </c>
      <c r="AC22" s="241">
        <v>10000</v>
      </c>
      <c r="AD22" s="59"/>
      <c r="AE22" s="241">
        <v>10000</v>
      </c>
      <c r="AF22" s="241">
        <v>10000</v>
      </c>
      <c r="AG22" s="59"/>
      <c r="AH22" s="241">
        <v>10000</v>
      </c>
      <c r="AI22" s="241">
        <v>10000</v>
      </c>
      <c r="AJ22" s="59"/>
      <c r="AK22" s="241">
        <v>10000</v>
      </c>
      <c r="AL22" s="241">
        <v>10000</v>
      </c>
      <c r="AM22" s="54"/>
    </row>
    <row r="23" spans="1:41" ht="17.100000000000001" customHeight="1" x14ac:dyDescent="0.3">
      <c r="A23" s="398"/>
      <c r="B23" s="52" t="s">
        <v>58</v>
      </c>
      <c r="C23" s="222">
        <f>+Gastos!D43</f>
        <v>0</v>
      </c>
      <c r="D23" s="232"/>
      <c r="E23" s="233"/>
      <c r="F23" s="56"/>
      <c r="G23" s="232"/>
      <c r="H23" s="232"/>
      <c r="I23" s="59"/>
      <c r="J23" s="232"/>
      <c r="K23" s="232"/>
      <c r="L23" s="56"/>
      <c r="M23" s="232"/>
      <c r="N23" s="232"/>
      <c r="O23" s="56"/>
      <c r="P23" s="232"/>
      <c r="Q23" s="232"/>
      <c r="R23" s="59"/>
      <c r="S23" s="241"/>
      <c r="T23" s="241"/>
      <c r="U23" s="59"/>
      <c r="V23" s="241"/>
      <c r="W23" s="241"/>
      <c r="X23" s="59"/>
      <c r="Y23" s="241"/>
      <c r="Z23" s="241"/>
      <c r="AA23" s="59"/>
      <c r="AB23" s="241"/>
      <c r="AC23" s="241"/>
      <c r="AD23" s="59"/>
      <c r="AE23" s="241"/>
      <c r="AF23" s="241"/>
      <c r="AG23" s="59"/>
      <c r="AH23" s="241"/>
      <c r="AI23" s="241"/>
      <c r="AJ23" s="59"/>
      <c r="AK23" s="241"/>
      <c r="AL23" s="241"/>
      <c r="AM23" s="54"/>
      <c r="AO23" s="150"/>
    </row>
    <row r="24" spans="1:41" ht="17.100000000000001" customHeight="1" x14ac:dyDescent="0.3">
      <c r="A24" s="398"/>
      <c r="B24" s="52" t="s">
        <v>59</v>
      </c>
      <c r="C24" s="222">
        <f>+Gastos!D44</f>
        <v>240</v>
      </c>
      <c r="D24" s="232">
        <v>240</v>
      </c>
      <c r="E24" s="233">
        <v>240</v>
      </c>
      <c r="F24" s="56"/>
      <c r="G24" s="232">
        <v>7000</v>
      </c>
      <c r="H24" s="232">
        <v>7000</v>
      </c>
      <c r="I24" s="59"/>
      <c r="J24" s="232"/>
      <c r="K24" s="232"/>
      <c r="L24" s="56"/>
      <c r="M24" s="232"/>
      <c r="N24" s="232"/>
      <c r="O24" s="56"/>
      <c r="P24" s="232"/>
      <c r="Q24" s="232"/>
      <c r="R24" s="59"/>
      <c r="S24" s="241"/>
      <c r="T24" s="241"/>
      <c r="U24" s="59"/>
      <c r="V24" s="241"/>
      <c r="W24" s="241"/>
      <c r="X24" s="59"/>
      <c r="Y24" s="241"/>
      <c r="Z24" s="241"/>
      <c r="AA24" s="59"/>
      <c r="AB24" s="241"/>
      <c r="AC24" s="241"/>
      <c r="AD24" s="59"/>
      <c r="AE24" s="241"/>
      <c r="AF24" s="241"/>
      <c r="AG24" s="59"/>
      <c r="AH24" s="241"/>
      <c r="AI24" s="241"/>
      <c r="AJ24" s="59"/>
      <c r="AK24" s="241"/>
      <c r="AL24" s="241"/>
      <c r="AM24" s="54"/>
    </row>
    <row r="25" spans="1:41" ht="17.100000000000001" customHeight="1" x14ac:dyDescent="0.3">
      <c r="A25" s="398"/>
      <c r="B25" s="52" t="s">
        <v>60</v>
      </c>
      <c r="C25" s="222">
        <f>+Gastos!D45</f>
        <v>200</v>
      </c>
      <c r="D25" s="232">
        <v>200</v>
      </c>
      <c r="E25" s="233">
        <v>180</v>
      </c>
      <c r="F25" s="56"/>
      <c r="G25" s="232">
        <v>10000</v>
      </c>
      <c r="H25" s="232">
        <v>10000</v>
      </c>
      <c r="I25" s="59"/>
      <c r="J25" s="232"/>
      <c r="K25" s="232"/>
      <c r="L25" s="56"/>
      <c r="M25" s="232"/>
      <c r="N25" s="232"/>
      <c r="O25" s="56"/>
      <c r="P25" s="232"/>
      <c r="Q25" s="232"/>
      <c r="R25" s="59"/>
      <c r="S25" s="241"/>
      <c r="T25" s="241"/>
      <c r="U25" s="59"/>
      <c r="V25" s="241"/>
      <c r="W25" s="241"/>
      <c r="X25" s="59"/>
      <c r="Y25" s="241"/>
      <c r="Z25" s="241"/>
      <c r="AA25" s="59"/>
      <c r="AB25" s="241"/>
      <c r="AC25" s="241"/>
      <c r="AD25" s="59"/>
      <c r="AE25" s="241"/>
      <c r="AF25" s="241"/>
      <c r="AG25" s="59"/>
      <c r="AH25" s="241"/>
      <c r="AI25" s="241"/>
      <c r="AJ25" s="59"/>
      <c r="AK25" s="241"/>
      <c r="AL25" s="241"/>
      <c r="AM25" s="54"/>
    </row>
    <row r="26" spans="1:41" ht="17.100000000000001" customHeight="1" x14ac:dyDescent="0.3">
      <c r="A26" s="398"/>
      <c r="B26" s="52" t="s">
        <v>61</v>
      </c>
      <c r="C26" s="222">
        <f>+Gastos!D46</f>
        <v>100</v>
      </c>
      <c r="D26" s="232">
        <v>100</v>
      </c>
      <c r="E26" s="233">
        <v>100</v>
      </c>
      <c r="F26" s="56"/>
      <c r="G26" s="232">
        <v>6000</v>
      </c>
      <c r="H26" s="232">
        <v>6000</v>
      </c>
      <c r="I26" s="59"/>
      <c r="J26" s="232"/>
      <c r="K26" s="232"/>
      <c r="L26" s="56"/>
      <c r="M26" s="232">
        <v>6000</v>
      </c>
      <c r="N26" s="232">
        <v>8000</v>
      </c>
      <c r="O26" s="56"/>
      <c r="P26" s="232"/>
      <c r="Q26" s="232"/>
      <c r="R26" s="59"/>
      <c r="S26" s="241"/>
      <c r="T26" s="241"/>
      <c r="U26" s="59"/>
      <c r="V26" s="241"/>
      <c r="W26" s="241"/>
      <c r="X26" s="59"/>
      <c r="Y26" s="241"/>
      <c r="Z26" s="241"/>
      <c r="AA26" s="59"/>
      <c r="AB26" s="241"/>
      <c r="AC26" s="241"/>
      <c r="AD26" s="59"/>
      <c r="AE26" s="241"/>
      <c r="AF26" s="241"/>
      <c r="AG26" s="59"/>
      <c r="AH26" s="241"/>
      <c r="AI26" s="241"/>
      <c r="AJ26" s="59"/>
      <c r="AK26" s="241"/>
      <c r="AL26" s="241"/>
      <c r="AM26" s="54"/>
    </row>
    <row r="27" spans="1:41" ht="17.100000000000001" customHeight="1" x14ac:dyDescent="0.3">
      <c r="A27" s="398"/>
      <c r="B27" s="52" t="s">
        <v>62</v>
      </c>
      <c r="C27" s="222">
        <f>+Gastos!D47</f>
        <v>300</v>
      </c>
      <c r="D27" s="232">
        <v>300</v>
      </c>
      <c r="E27" s="233">
        <v>150</v>
      </c>
      <c r="F27" s="56"/>
      <c r="G27" s="232">
        <v>19000</v>
      </c>
      <c r="H27" s="232">
        <v>19000</v>
      </c>
      <c r="I27" s="59"/>
      <c r="J27" s="232"/>
      <c r="K27" s="232"/>
      <c r="L27" s="56"/>
      <c r="M27" s="232"/>
      <c r="N27" s="232"/>
      <c r="O27" s="56"/>
      <c r="P27" s="232"/>
      <c r="Q27" s="232"/>
      <c r="R27" s="59"/>
      <c r="S27" s="241"/>
      <c r="T27" s="241"/>
      <c r="U27" s="59"/>
      <c r="V27" s="241"/>
      <c r="W27" s="241"/>
      <c r="X27" s="59"/>
      <c r="Y27" s="241"/>
      <c r="Z27" s="241"/>
      <c r="AA27" s="59"/>
      <c r="AB27" s="241"/>
      <c r="AC27" s="241"/>
      <c r="AD27" s="59"/>
      <c r="AE27" s="241"/>
      <c r="AF27" s="241"/>
      <c r="AG27" s="59"/>
      <c r="AH27" s="241"/>
      <c r="AI27" s="241"/>
      <c r="AJ27" s="59"/>
      <c r="AK27" s="241"/>
      <c r="AL27" s="241"/>
      <c r="AM27" s="54"/>
    </row>
    <row r="28" spans="1:41" ht="17.100000000000001" customHeight="1" x14ac:dyDescent="0.3">
      <c r="A28" s="398"/>
      <c r="B28" s="52" t="s">
        <v>63</v>
      </c>
      <c r="C28" s="222">
        <f>+Gastos!D48</f>
        <v>200</v>
      </c>
      <c r="D28" s="232">
        <v>200</v>
      </c>
      <c r="E28" s="233">
        <v>100</v>
      </c>
      <c r="F28" s="56"/>
      <c r="G28" s="232">
        <v>12000</v>
      </c>
      <c r="H28" s="232">
        <v>12000</v>
      </c>
      <c r="I28" s="59"/>
      <c r="J28" s="232"/>
      <c r="K28" s="232"/>
      <c r="L28" s="56"/>
      <c r="M28" s="232"/>
      <c r="N28" s="232"/>
      <c r="O28" s="56"/>
      <c r="P28" s="232"/>
      <c r="Q28" s="232"/>
      <c r="R28" s="59"/>
      <c r="S28" s="241"/>
      <c r="T28" s="241"/>
      <c r="U28" s="59"/>
      <c r="V28" s="241"/>
      <c r="W28" s="241"/>
      <c r="X28" s="59"/>
      <c r="Y28" s="241"/>
      <c r="Z28" s="241"/>
      <c r="AA28" s="59"/>
      <c r="AB28" s="241"/>
      <c r="AC28" s="241"/>
      <c r="AD28" s="59"/>
      <c r="AE28" s="241"/>
      <c r="AF28" s="241"/>
      <c r="AG28" s="59"/>
      <c r="AH28" s="241"/>
      <c r="AI28" s="241"/>
      <c r="AJ28" s="59"/>
      <c r="AK28" s="241"/>
      <c r="AL28" s="241"/>
      <c r="AM28" s="54"/>
    </row>
    <row r="29" spans="1:41" ht="17.100000000000001" customHeight="1" x14ac:dyDescent="0.3">
      <c r="A29" s="398"/>
      <c r="B29" s="52" t="s">
        <v>64</v>
      </c>
      <c r="C29" s="222">
        <f>+Gastos!D49</f>
        <v>0</v>
      </c>
      <c r="D29" s="232"/>
      <c r="E29" s="233"/>
      <c r="F29" s="56"/>
      <c r="G29" s="232">
        <v>8000</v>
      </c>
      <c r="H29" s="232">
        <v>8000</v>
      </c>
      <c r="I29" s="59"/>
      <c r="J29" s="232"/>
      <c r="K29" s="232"/>
      <c r="L29" s="56"/>
      <c r="M29" s="232"/>
      <c r="N29" s="232"/>
      <c r="O29" s="56"/>
      <c r="P29" s="232"/>
      <c r="Q29" s="232"/>
      <c r="R29" s="59"/>
      <c r="S29" s="241"/>
      <c r="T29" s="241"/>
      <c r="U29" s="59"/>
      <c r="V29" s="241"/>
      <c r="W29" s="241"/>
      <c r="X29" s="59"/>
      <c r="Y29" s="241"/>
      <c r="Z29" s="241"/>
      <c r="AA29" s="59"/>
      <c r="AB29" s="241"/>
      <c r="AC29" s="241"/>
      <c r="AD29" s="59"/>
      <c r="AE29" s="241"/>
      <c r="AF29" s="241"/>
      <c r="AG29" s="59"/>
      <c r="AH29" s="241"/>
      <c r="AI29" s="241"/>
      <c r="AJ29" s="59"/>
      <c r="AK29" s="241"/>
      <c r="AL29" s="241"/>
      <c r="AM29" s="54"/>
    </row>
    <row r="30" spans="1:41" ht="17.100000000000001" customHeight="1" x14ac:dyDescent="0.3">
      <c r="A30" s="398"/>
      <c r="B30" s="52" t="s">
        <v>65</v>
      </c>
      <c r="C30" s="222">
        <f>+Gastos!D50</f>
        <v>0</v>
      </c>
      <c r="D30" s="232"/>
      <c r="E30" s="233"/>
      <c r="F30" s="56"/>
      <c r="G30" s="232"/>
      <c r="H30" s="232"/>
      <c r="I30" s="59"/>
      <c r="J30" s="232"/>
      <c r="K30" s="232"/>
      <c r="L30" s="56"/>
      <c r="M30" s="232"/>
      <c r="N30" s="232"/>
      <c r="O30" s="56"/>
      <c r="P30" s="232"/>
      <c r="Q30" s="232"/>
      <c r="R30" s="59"/>
      <c r="S30" s="241"/>
      <c r="T30" s="241"/>
      <c r="U30" s="59"/>
      <c r="V30" s="241"/>
      <c r="W30" s="241"/>
      <c r="X30" s="59"/>
      <c r="Y30" s="241"/>
      <c r="Z30" s="241"/>
      <c r="AA30" s="59"/>
      <c r="AB30" s="241"/>
      <c r="AC30" s="241"/>
      <c r="AD30" s="59"/>
      <c r="AE30" s="241"/>
      <c r="AF30" s="241"/>
      <c r="AG30" s="59"/>
      <c r="AH30" s="241"/>
      <c r="AI30" s="241"/>
      <c r="AJ30" s="59"/>
      <c r="AK30" s="241"/>
      <c r="AL30" s="241"/>
      <c r="AM30" s="54"/>
    </row>
    <row r="31" spans="1:41" ht="17.100000000000001" customHeight="1" x14ac:dyDescent="0.3">
      <c r="A31" s="398"/>
      <c r="B31" s="52" t="s">
        <v>66</v>
      </c>
      <c r="C31" s="222">
        <f>+Gastos!D51</f>
        <v>0</v>
      </c>
      <c r="D31" s="232"/>
      <c r="E31" s="233"/>
      <c r="F31" s="56"/>
      <c r="G31" s="232"/>
      <c r="H31" s="232"/>
      <c r="I31" s="59"/>
      <c r="J31" s="232"/>
      <c r="K31" s="232"/>
      <c r="L31" s="56"/>
      <c r="M31" s="232"/>
      <c r="N31" s="232"/>
      <c r="O31" s="56"/>
      <c r="P31" s="232"/>
      <c r="Q31" s="232"/>
      <c r="R31" s="59"/>
      <c r="S31" s="241"/>
      <c r="T31" s="241"/>
      <c r="U31" s="59"/>
      <c r="V31" s="241"/>
      <c r="W31" s="241"/>
      <c r="X31" s="59"/>
      <c r="Y31" s="241"/>
      <c r="Z31" s="241"/>
      <c r="AA31" s="59"/>
      <c r="AB31" s="241"/>
      <c r="AC31" s="241"/>
      <c r="AD31" s="59"/>
      <c r="AE31" s="241"/>
      <c r="AF31" s="241"/>
      <c r="AG31" s="59"/>
      <c r="AH31" s="241"/>
      <c r="AI31" s="241"/>
      <c r="AJ31" s="59"/>
      <c r="AK31" s="241"/>
      <c r="AL31" s="241"/>
      <c r="AM31" s="54"/>
    </row>
    <row r="32" spans="1:41" ht="17.100000000000001" customHeight="1" x14ac:dyDescent="0.3">
      <c r="A32" s="398"/>
      <c r="B32" s="52" t="s">
        <v>67</v>
      </c>
      <c r="C32" s="222">
        <f>+Gastos!D52</f>
        <v>100</v>
      </c>
      <c r="D32" s="232"/>
      <c r="E32" s="233"/>
      <c r="F32" s="56"/>
      <c r="G32" s="232">
        <v>2000</v>
      </c>
      <c r="H32" s="232">
        <v>2000</v>
      </c>
      <c r="I32" s="59"/>
      <c r="J32" s="232"/>
      <c r="K32" s="232"/>
      <c r="L32" s="56"/>
      <c r="M32" s="232"/>
      <c r="N32" s="232"/>
      <c r="O32" s="56"/>
      <c r="P32" s="232"/>
      <c r="Q32" s="232"/>
      <c r="R32" s="59"/>
      <c r="S32" s="241"/>
      <c r="T32" s="241"/>
      <c r="U32" s="59"/>
      <c r="V32" s="241"/>
      <c r="W32" s="241"/>
      <c r="X32" s="59"/>
      <c r="Y32" s="241">
        <v>2</v>
      </c>
      <c r="Z32" s="241"/>
      <c r="AA32" s="59"/>
      <c r="AB32" s="241"/>
      <c r="AC32" s="241"/>
      <c r="AD32" s="59"/>
      <c r="AE32" s="241"/>
      <c r="AF32" s="241"/>
      <c r="AG32" s="59"/>
      <c r="AH32" s="241"/>
      <c r="AI32" s="241"/>
      <c r="AJ32" s="59"/>
      <c r="AK32" s="241"/>
      <c r="AL32" s="241"/>
      <c r="AM32" s="54"/>
    </row>
    <row r="33" spans="1:39" ht="17.100000000000001" customHeight="1" x14ac:dyDescent="0.3">
      <c r="A33" s="398"/>
      <c r="B33" s="52" t="s">
        <v>68</v>
      </c>
      <c r="C33" s="222">
        <f>+Gastos!D53</f>
        <v>100</v>
      </c>
      <c r="D33" s="232"/>
      <c r="E33" s="233"/>
      <c r="F33" s="56"/>
      <c r="G33" s="232"/>
      <c r="H33" s="232"/>
      <c r="I33" s="59"/>
      <c r="J33" s="232"/>
      <c r="K33" s="232"/>
      <c r="L33" s="56"/>
      <c r="M33" s="232"/>
      <c r="N33" s="232"/>
      <c r="O33" s="56"/>
      <c r="P33" s="232"/>
      <c r="Q33" s="232"/>
      <c r="R33" s="59"/>
      <c r="S33" s="241"/>
      <c r="T33" s="241"/>
      <c r="U33" s="59"/>
      <c r="V33" s="241"/>
      <c r="W33" s="241"/>
      <c r="X33" s="59"/>
      <c r="Y33" s="241"/>
      <c r="Z33" s="241"/>
      <c r="AA33" s="59"/>
      <c r="AB33" s="241"/>
      <c r="AC33" s="241"/>
      <c r="AD33" s="59"/>
      <c r="AE33" s="241"/>
      <c r="AF33" s="241"/>
      <c r="AG33" s="59"/>
      <c r="AH33" s="241"/>
      <c r="AI33" s="241"/>
      <c r="AJ33" s="59"/>
      <c r="AK33" s="241"/>
      <c r="AL33" s="241"/>
      <c r="AM33" s="54"/>
    </row>
    <row r="34" spans="1:39" ht="17.100000000000001" customHeight="1" x14ac:dyDescent="0.3">
      <c r="A34" s="398"/>
      <c r="B34" s="52" t="s">
        <v>69</v>
      </c>
      <c r="C34" s="222">
        <f>+Gastos!D54</f>
        <v>600</v>
      </c>
      <c r="D34" s="232">
        <v>600</v>
      </c>
      <c r="E34" s="233">
        <v>500</v>
      </c>
      <c r="F34" s="56"/>
      <c r="G34" s="232">
        <v>30000</v>
      </c>
      <c r="H34" s="232">
        <v>30000</v>
      </c>
      <c r="I34" s="59"/>
      <c r="J34" s="232">
        <v>30000</v>
      </c>
      <c r="K34" s="232">
        <v>30000</v>
      </c>
      <c r="L34" s="56"/>
      <c r="M34" s="232">
        <v>30000</v>
      </c>
      <c r="N34" s="232">
        <v>30000</v>
      </c>
      <c r="O34" s="56"/>
      <c r="P34" s="232">
        <v>30000</v>
      </c>
      <c r="Q34" s="232">
        <v>30000</v>
      </c>
      <c r="R34" s="59"/>
      <c r="S34" s="241">
        <v>30000</v>
      </c>
      <c r="T34" s="241">
        <v>30000</v>
      </c>
      <c r="U34" s="59"/>
      <c r="V34" s="241">
        <v>30000</v>
      </c>
      <c r="W34" s="241">
        <v>30000</v>
      </c>
      <c r="X34" s="59"/>
      <c r="Y34" s="241">
        <v>30000</v>
      </c>
      <c r="Z34" s="241">
        <v>30000</v>
      </c>
      <c r="AA34" s="59"/>
      <c r="AB34" s="241">
        <v>30000</v>
      </c>
      <c r="AC34" s="241">
        <v>30000</v>
      </c>
      <c r="AD34" s="59"/>
      <c r="AE34" s="241">
        <v>30000</v>
      </c>
      <c r="AF34" s="241">
        <v>30000</v>
      </c>
      <c r="AG34" s="59"/>
      <c r="AH34" s="241">
        <v>30000</v>
      </c>
      <c r="AI34" s="241">
        <v>30000</v>
      </c>
      <c r="AJ34" s="59"/>
      <c r="AK34" s="241">
        <v>30000</v>
      </c>
      <c r="AL34" s="241">
        <v>30000</v>
      </c>
      <c r="AM34" s="54"/>
    </row>
    <row r="35" spans="1:39" ht="17.100000000000001" customHeight="1" x14ac:dyDescent="0.3">
      <c r="A35" s="398"/>
      <c r="B35" s="52" t="s">
        <v>70</v>
      </c>
      <c r="C35" s="222">
        <f>+Gastos!D55</f>
        <v>0</v>
      </c>
      <c r="D35" s="232"/>
      <c r="E35" s="233"/>
      <c r="F35" s="56"/>
      <c r="G35" s="232"/>
      <c r="H35" s="232"/>
      <c r="I35" s="59"/>
      <c r="J35" s="232"/>
      <c r="K35" s="232"/>
      <c r="L35" s="56"/>
      <c r="M35" s="232"/>
      <c r="N35" s="232"/>
      <c r="O35" s="56"/>
      <c r="P35" s="232"/>
      <c r="Q35" s="232"/>
      <c r="R35" s="59"/>
      <c r="S35" s="241"/>
      <c r="T35" s="241"/>
      <c r="U35" s="59"/>
      <c r="V35" s="241"/>
      <c r="W35" s="241"/>
      <c r="X35" s="59"/>
      <c r="Y35" s="241"/>
      <c r="Z35" s="241"/>
      <c r="AA35" s="59"/>
      <c r="AB35" s="241"/>
      <c r="AC35" s="241"/>
      <c r="AD35" s="59"/>
      <c r="AE35" s="241"/>
      <c r="AF35" s="241"/>
      <c r="AG35" s="59"/>
      <c r="AH35" s="241"/>
      <c r="AI35" s="241"/>
      <c r="AJ35" s="59"/>
      <c r="AK35" s="241"/>
      <c r="AL35" s="241"/>
      <c r="AM35" s="54"/>
    </row>
    <row r="36" spans="1:39" ht="17.100000000000001" customHeight="1" x14ac:dyDescent="0.3">
      <c r="A36" s="398"/>
      <c r="B36" s="52" t="s">
        <v>71</v>
      </c>
      <c r="C36" s="222">
        <f>+Gastos!D56</f>
        <v>0</v>
      </c>
      <c r="D36" s="232"/>
      <c r="E36" s="233"/>
      <c r="F36" s="56"/>
      <c r="G36" s="232"/>
      <c r="H36" s="232"/>
      <c r="I36" s="59"/>
      <c r="J36" s="232"/>
      <c r="K36" s="232"/>
      <c r="L36" s="56"/>
      <c r="M36" s="232"/>
      <c r="N36" s="232"/>
      <c r="O36" s="56"/>
      <c r="P36" s="232"/>
      <c r="Q36" s="232"/>
      <c r="R36" s="59"/>
      <c r="S36" s="241"/>
      <c r="T36" s="241"/>
      <c r="U36" s="59"/>
      <c r="V36" s="241"/>
      <c r="W36" s="241"/>
      <c r="X36" s="59"/>
      <c r="Y36" s="241"/>
      <c r="Z36" s="241"/>
      <c r="AA36" s="59"/>
      <c r="AB36" s="241"/>
      <c r="AC36" s="241"/>
      <c r="AD36" s="59"/>
      <c r="AE36" s="241"/>
      <c r="AF36" s="241"/>
      <c r="AG36" s="59"/>
      <c r="AH36" s="241"/>
      <c r="AI36" s="241"/>
      <c r="AJ36" s="59"/>
      <c r="AK36" s="241"/>
      <c r="AL36" s="241"/>
      <c r="AM36" s="54"/>
    </row>
    <row r="37" spans="1:39" ht="17.100000000000001" customHeight="1" x14ac:dyDescent="0.3">
      <c r="A37" s="398"/>
      <c r="B37" s="52" t="s">
        <v>72</v>
      </c>
      <c r="C37" s="222">
        <f>+Gastos!D57</f>
        <v>1000</v>
      </c>
      <c r="D37" s="232"/>
      <c r="E37" s="233"/>
      <c r="F37" s="56"/>
      <c r="G37" s="232"/>
      <c r="H37" s="232"/>
      <c r="I37" s="59"/>
      <c r="J37" s="232"/>
      <c r="K37" s="232"/>
      <c r="L37" s="56"/>
      <c r="M37" s="232"/>
      <c r="N37" s="232"/>
      <c r="O37" s="56"/>
      <c r="P37" s="232"/>
      <c r="Q37" s="232"/>
      <c r="R37" s="59"/>
      <c r="S37" s="241"/>
      <c r="T37" s="241"/>
      <c r="U37" s="59"/>
      <c r="V37" s="241"/>
      <c r="W37" s="241"/>
      <c r="X37" s="59"/>
      <c r="Y37" s="241"/>
      <c r="Z37" s="241"/>
      <c r="AA37" s="59"/>
      <c r="AB37" s="241"/>
      <c r="AC37" s="241"/>
      <c r="AD37" s="59"/>
      <c r="AE37" s="241"/>
      <c r="AF37" s="241"/>
      <c r="AG37" s="59"/>
      <c r="AH37" s="241"/>
      <c r="AI37" s="241"/>
      <c r="AJ37" s="59"/>
      <c r="AK37" s="241"/>
      <c r="AL37" s="241"/>
      <c r="AM37" s="54"/>
    </row>
    <row r="38" spans="1:39" ht="17.100000000000001" customHeight="1" x14ac:dyDescent="0.3">
      <c r="A38" s="398"/>
      <c r="B38" s="52" t="s">
        <v>73</v>
      </c>
      <c r="C38" s="222">
        <f>+Gastos!D58</f>
        <v>0</v>
      </c>
      <c r="D38" s="232"/>
      <c r="E38" s="233"/>
      <c r="F38" s="56"/>
      <c r="G38" s="232"/>
      <c r="H38" s="232"/>
      <c r="I38" s="59"/>
      <c r="J38" s="232"/>
      <c r="K38" s="232"/>
      <c r="L38" s="56"/>
      <c r="M38" s="232"/>
      <c r="N38" s="232"/>
      <c r="O38" s="56"/>
      <c r="P38" s="232"/>
      <c r="Q38" s="232"/>
      <c r="R38" s="59"/>
      <c r="S38" s="241"/>
      <c r="T38" s="241"/>
      <c r="U38" s="59"/>
      <c r="V38" s="241"/>
      <c r="W38" s="241"/>
      <c r="X38" s="59"/>
      <c r="Y38" s="241"/>
      <c r="Z38" s="241"/>
      <c r="AA38" s="59"/>
      <c r="AB38" s="241"/>
      <c r="AC38" s="241"/>
      <c r="AD38" s="59"/>
      <c r="AE38" s="241"/>
      <c r="AF38" s="241"/>
      <c r="AG38" s="59"/>
      <c r="AH38" s="241"/>
      <c r="AI38" s="241"/>
      <c r="AJ38" s="59"/>
      <c r="AK38" s="241"/>
      <c r="AL38" s="241"/>
      <c r="AM38" s="54"/>
    </row>
    <row r="39" spans="1:39" ht="17.100000000000001" customHeight="1" x14ac:dyDescent="0.3">
      <c r="A39" s="398"/>
      <c r="B39" s="164" t="s">
        <v>277</v>
      </c>
      <c r="C39" s="222">
        <f>+Gastos!D59</f>
        <v>0</v>
      </c>
      <c r="D39" s="225"/>
      <c r="E39" s="226"/>
      <c r="F39" s="56"/>
      <c r="G39" s="225"/>
      <c r="H39" s="225"/>
      <c r="I39" s="59"/>
      <c r="J39" s="225"/>
      <c r="K39" s="225"/>
      <c r="L39" s="56"/>
      <c r="M39" s="225"/>
      <c r="N39" s="225"/>
      <c r="O39" s="56"/>
      <c r="P39" s="225"/>
      <c r="Q39" s="225"/>
      <c r="R39" s="59"/>
      <c r="S39" s="237"/>
      <c r="T39" s="237"/>
      <c r="U39" s="59"/>
      <c r="V39" s="237"/>
      <c r="W39" s="237"/>
      <c r="X39" s="59"/>
      <c r="Y39" s="237"/>
      <c r="Z39" s="237"/>
      <c r="AA39" s="59"/>
      <c r="AB39" s="237"/>
      <c r="AC39" s="237"/>
      <c r="AD39" s="59"/>
      <c r="AE39" s="237"/>
      <c r="AF39" s="237"/>
      <c r="AG39" s="59"/>
      <c r="AH39" s="237"/>
      <c r="AI39" s="237"/>
      <c r="AJ39" s="59"/>
      <c r="AK39" s="237"/>
      <c r="AL39" s="237"/>
      <c r="AM39" s="54"/>
    </row>
    <row r="40" spans="1:39" s="136" customFormat="1" ht="17.100000000000001" customHeight="1" x14ac:dyDescent="0.3">
      <c r="A40" s="398"/>
      <c r="B40" s="161" t="s">
        <v>167</v>
      </c>
      <c r="C40" s="223">
        <f>SUM(C20:C39)</f>
        <v>2940</v>
      </c>
      <c r="D40" s="227">
        <f>SUM(D20:D39)</f>
        <v>1740</v>
      </c>
      <c r="E40" s="227">
        <f>SUM(E20:E39)</f>
        <v>1370</v>
      </c>
      <c r="F40" s="151"/>
      <c r="G40" s="227">
        <f>SUM(G20:G39)</f>
        <v>104000</v>
      </c>
      <c r="H40" s="227">
        <f>SUM(H20:H39)</f>
        <v>104000</v>
      </c>
      <c r="I40" s="152"/>
      <c r="J40" s="227">
        <f>SUM(J20:J39)</f>
        <v>40000</v>
      </c>
      <c r="K40" s="227">
        <f>SUM(K20:K39)</f>
        <v>40000</v>
      </c>
      <c r="L40" s="151"/>
      <c r="M40" s="227">
        <f>SUM(M20:M39)</f>
        <v>46000</v>
      </c>
      <c r="N40" s="227">
        <f>SUM(N20:N39)</f>
        <v>48000</v>
      </c>
      <c r="O40" s="151"/>
      <c r="P40" s="227">
        <f>SUM(P20:P39)</f>
        <v>40000</v>
      </c>
      <c r="Q40" s="227">
        <f>SUM(Q20:Q39)</f>
        <v>40000</v>
      </c>
      <c r="R40" s="153"/>
      <c r="S40" s="238">
        <f>SUM(S20:S39)</f>
        <v>40000</v>
      </c>
      <c r="T40" s="238">
        <f>SUM(T20:T39)</f>
        <v>40000</v>
      </c>
      <c r="U40" s="153"/>
      <c r="V40" s="238">
        <f>SUM(V20:V39)</f>
        <v>40000</v>
      </c>
      <c r="W40" s="238">
        <f>SUM(W20:W39)</f>
        <v>40000</v>
      </c>
      <c r="X40" s="153"/>
      <c r="Y40" s="238">
        <f>SUM(Y20:Y39)</f>
        <v>40002</v>
      </c>
      <c r="Z40" s="238">
        <f>SUM(Z20:Z39)</f>
        <v>40000</v>
      </c>
      <c r="AA40" s="153"/>
      <c r="AB40" s="238">
        <f>SUM(AB20:AB39)</f>
        <v>40000</v>
      </c>
      <c r="AC40" s="238">
        <f>SUM(AC20:AC39)</f>
        <v>40000</v>
      </c>
      <c r="AD40" s="153"/>
      <c r="AE40" s="238">
        <f>SUM(AE20:AE39)</f>
        <v>40000</v>
      </c>
      <c r="AF40" s="238">
        <f>SUM(AF20:AF39)</f>
        <v>40000</v>
      </c>
      <c r="AG40" s="153"/>
      <c r="AH40" s="238">
        <f>SUM(AH20:AH39)</f>
        <v>40000</v>
      </c>
      <c r="AI40" s="238">
        <f>SUM(AI20:AI39)</f>
        <v>40000</v>
      </c>
      <c r="AJ40" s="153"/>
      <c r="AK40" s="238">
        <f>SUM(AK20:AK39)</f>
        <v>40000</v>
      </c>
      <c r="AL40" s="238">
        <f>SUM(AL20:AL39)</f>
        <v>40000</v>
      </c>
      <c r="AM40" s="137"/>
    </row>
    <row r="41" spans="1:39" ht="17.100000000000001" customHeight="1" x14ac:dyDescent="0.3">
      <c r="B41" s="165"/>
      <c r="D41" s="234"/>
      <c r="E41" s="234"/>
      <c r="G41" s="234"/>
      <c r="H41" s="234"/>
      <c r="J41" s="234"/>
      <c r="K41" s="234"/>
      <c r="M41" s="234"/>
      <c r="N41" s="234"/>
      <c r="P41" s="234"/>
      <c r="Q41" s="234"/>
      <c r="S41" s="242"/>
      <c r="T41" s="242"/>
      <c r="V41" s="242"/>
      <c r="W41" s="242"/>
      <c r="Y41" s="242"/>
      <c r="Z41" s="242"/>
      <c r="AB41" s="242"/>
      <c r="AC41" s="242"/>
      <c r="AE41" s="242"/>
      <c r="AF41" s="242"/>
      <c r="AH41" s="242"/>
      <c r="AI41" s="242"/>
      <c r="AK41" s="242"/>
      <c r="AL41" s="242"/>
    </row>
    <row r="42" spans="1:39" ht="17.100000000000001" customHeight="1" x14ac:dyDescent="0.3">
      <c r="A42" s="397" t="s">
        <v>74</v>
      </c>
      <c r="B42" s="160" t="s">
        <v>76</v>
      </c>
      <c r="C42" s="222">
        <f>+Gastos!D63</f>
        <v>2500</v>
      </c>
      <c r="D42" s="230">
        <v>800</v>
      </c>
      <c r="E42" s="231">
        <v>800</v>
      </c>
      <c r="F42" s="56"/>
      <c r="G42" s="230">
        <v>250000</v>
      </c>
      <c r="H42" s="230">
        <v>225000</v>
      </c>
      <c r="I42" s="59"/>
      <c r="J42" s="230"/>
      <c r="K42" s="230"/>
      <c r="L42" s="56"/>
      <c r="M42" s="230"/>
      <c r="N42" s="230"/>
      <c r="O42" s="56"/>
      <c r="P42" s="230"/>
      <c r="Q42" s="230"/>
      <c r="R42" s="59"/>
      <c r="S42" s="240"/>
      <c r="T42" s="240"/>
      <c r="U42" s="59"/>
      <c r="V42" s="240"/>
      <c r="W42" s="240"/>
      <c r="X42" s="59"/>
      <c r="Y42" s="240"/>
      <c r="Z42" s="240"/>
      <c r="AA42" s="59"/>
      <c r="AB42" s="240"/>
      <c r="AC42" s="240"/>
      <c r="AD42" s="59"/>
      <c r="AE42" s="240"/>
      <c r="AF42" s="240"/>
      <c r="AG42" s="59"/>
      <c r="AH42" s="240"/>
      <c r="AI42" s="240"/>
      <c r="AJ42" s="59"/>
      <c r="AK42" s="240"/>
      <c r="AL42" s="240"/>
      <c r="AM42" s="54"/>
    </row>
    <row r="43" spans="1:39" ht="17.100000000000001" customHeight="1" x14ac:dyDescent="0.3">
      <c r="A43" s="398"/>
      <c r="B43" s="52" t="s">
        <v>77</v>
      </c>
      <c r="C43" s="222">
        <f>+Gastos!D64</f>
        <v>500</v>
      </c>
      <c r="D43" s="232">
        <v>100</v>
      </c>
      <c r="E43" s="233">
        <v>100</v>
      </c>
      <c r="F43" s="56"/>
      <c r="G43" s="232"/>
      <c r="H43" s="232"/>
      <c r="I43" s="59"/>
      <c r="J43" s="232"/>
      <c r="K43" s="232"/>
      <c r="L43" s="56"/>
      <c r="M43" s="232"/>
      <c r="N43" s="232"/>
      <c r="O43" s="56"/>
      <c r="P43" s="232"/>
      <c r="Q43" s="232"/>
      <c r="R43" s="59"/>
      <c r="S43" s="241"/>
      <c r="T43" s="241"/>
      <c r="U43" s="59"/>
      <c r="V43" s="241"/>
      <c r="W43" s="241"/>
      <c r="X43" s="59"/>
      <c r="Y43" s="241"/>
      <c r="Z43" s="241"/>
      <c r="AA43" s="59"/>
      <c r="AB43" s="241"/>
      <c r="AC43" s="241"/>
      <c r="AD43" s="59"/>
      <c r="AE43" s="241"/>
      <c r="AF43" s="241"/>
      <c r="AG43" s="59"/>
      <c r="AH43" s="241"/>
      <c r="AI43" s="241"/>
      <c r="AJ43" s="59"/>
      <c r="AK43" s="241"/>
      <c r="AL43" s="241"/>
      <c r="AM43" s="54"/>
    </row>
    <row r="44" spans="1:39" ht="17.100000000000001" customHeight="1" x14ac:dyDescent="0.3">
      <c r="A44" s="398"/>
      <c r="B44" s="52" t="s">
        <v>320</v>
      </c>
      <c r="C44" s="222">
        <f>+Gastos!D65</f>
        <v>200</v>
      </c>
      <c r="D44" s="232">
        <v>200</v>
      </c>
      <c r="E44" s="233">
        <v>100</v>
      </c>
      <c r="F44" s="56"/>
      <c r="G44" s="232"/>
      <c r="H44" s="232"/>
      <c r="I44" s="59"/>
      <c r="J44" s="232"/>
      <c r="K44" s="232"/>
      <c r="L44" s="56"/>
      <c r="M44" s="232"/>
      <c r="N44" s="232"/>
      <c r="O44" s="56"/>
      <c r="P44" s="232"/>
      <c r="Q44" s="232"/>
      <c r="R44" s="59"/>
      <c r="S44" s="241"/>
      <c r="T44" s="241"/>
      <c r="U44" s="59"/>
      <c r="V44" s="241"/>
      <c r="W44" s="241"/>
      <c r="X44" s="59"/>
      <c r="Y44" s="241"/>
      <c r="Z44" s="241"/>
      <c r="AA44" s="59"/>
      <c r="AB44" s="241"/>
      <c r="AC44" s="241"/>
      <c r="AD44" s="59"/>
      <c r="AE44" s="241"/>
      <c r="AF44" s="241"/>
      <c r="AG44" s="59"/>
      <c r="AH44" s="241"/>
      <c r="AI44" s="241"/>
      <c r="AJ44" s="59"/>
      <c r="AK44" s="241"/>
      <c r="AL44" s="241"/>
      <c r="AM44" s="54"/>
    </row>
    <row r="45" spans="1:39" ht="17.100000000000001" customHeight="1" x14ac:dyDescent="0.3">
      <c r="A45" s="398"/>
      <c r="B45" s="52" t="s">
        <v>78</v>
      </c>
      <c r="C45" s="222">
        <f>+Gastos!D66</f>
        <v>100</v>
      </c>
      <c r="D45" s="232">
        <v>2000</v>
      </c>
      <c r="E45" s="233">
        <v>2000</v>
      </c>
      <c r="F45" s="56"/>
      <c r="G45" s="232">
        <v>20000</v>
      </c>
      <c r="H45" s="232">
        <v>40000</v>
      </c>
      <c r="I45" s="59"/>
      <c r="J45" s="232">
        <v>40000</v>
      </c>
      <c r="K45" s="232">
        <v>40000</v>
      </c>
      <c r="L45" s="56"/>
      <c r="M45" s="232">
        <v>40000</v>
      </c>
      <c r="N45" s="232">
        <v>40000</v>
      </c>
      <c r="O45" s="56"/>
      <c r="P45" s="232">
        <v>40000</v>
      </c>
      <c r="Q45" s="232">
        <v>40000</v>
      </c>
      <c r="R45" s="59"/>
      <c r="S45" s="241">
        <v>40000</v>
      </c>
      <c r="T45" s="241">
        <v>40000</v>
      </c>
      <c r="U45" s="59"/>
      <c r="V45" s="241">
        <v>40000</v>
      </c>
      <c r="W45" s="241">
        <v>40000</v>
      </c>
      <c r="X45" s="59"/>
      <c r="Y45" s="241">
        <v>40000</v>
      </c>
      <c r="Z45" s="241">
        <v>40000</v>
      </c>
      <c r="AA45" s="59"/>
      <c r="AB45" s="241">
        <v>40000</v>
      </c>
      <c r="AC45" s="241">
        <v>40000</v>
      </c>
      <c r="AD45" s="59"/>
      <c r="AE45" s="241">
        <v>40000</v>
      </c>
      <c r="AF45" s="241">
        <v>40000</v>
      </c>
      <c r="AG45" s="59"/>
      <c r="AH45" s="241">
        <v>40000</v>
      </c>
      <c r="AI45" s="241">
        <v>40000</v>
      </c>
      <c r="AJ45" s="59"/>
      <c r="AK45" s="241">
        <v>40000</v>
      </c>
      <c r="AL45" s="241">
        <v>40000</v>
      </c>
      <c r="AM45" s="54"/>
    </row>
    <row r="46" spans="1:39" ht="17.100000000000001" customHeight="1" x14ac:dyDescent="0.3">
      <c r="A46" s="398"/>
      <c r="B46" s="52" t="s">
        <v>79</v>
      </c>
      <c r="C46" s="222">
        <f>+Gastos!D67</f>
        <v>0</v>
      </c>
      <c r="D46" s="232"/>
      <c r="E46" s="233"/>
      <c r="F46" s="56"/>
      <c r="G46" s="232"/>
      <c r="H46" s="232"/>
      <c r="I46" s="59"/>
      <c r="J46" s="232"/>
      <c r="K46" s="232"/>
      <c r="L46" s="56"/>
      <c r="M46" s="232"/>
      <c r="N46" s="232"/>
      <c r="O46" s="56"/>
      <c r="P46" s="232"/>
      <c r="Q46" s="232"/>
      <c r="R46" s="59"/>
      <c r="S46" s="241"/>
      <c r="T46" s="241"/>
      <c r="U46" s="59"/>
      <c r="V46" s="241"/>
      <c r="W46" s="241"/>
      <c r="X46" s="59"/>
      <c r="Y46" s="241"/>
      <c r="Z46" s="241"/>
      <c r="AA46" s="59"/>
      <c r="AB46" s="241"/>
      <c r="AC46" s="241"/>
      <c r="AD46" s="59"/>
      <c r="AE46" s="241"/>
      <c r="AF46" s="241"/>
      <c r="AG46" s="59"/>
      <c r="AH46" s="241"/>
      <c r="AI46" s="241"/>
      <c r="AJ46" s="59"/>
      <c r="AK46" s="241"/>
      <c r="AL46" s="241"/>
      <c r="AM46" s="54"/>
    </row>
    <row r="47" spans="1:39" ht="17.100000000000001" customHeight="1" x14ac:dyDescent="0.3">
      <c r="A47" s="398"/>
      <c r="B47" s="52" t="s">
        <v>80</v>
      </c>
      <c r="C47" s="222">
        <f>+Gastos!D68</f>
        <v>500</v>
      </c>
      <c r="D47" s="232"/>
      <c r="E47" s="233"/>
      <c r="F47" s="56"/>
      <c r="G47" s="232">
        <v>50000</v>
      </c>
      <c r="H47" s="232">
        <v>30000</v>
      </c>
      <c r="I47" s="59"/>
      <c r="J47" s="232"/>
      <c r="K47" s="232"/>
      <c r="L47" s="56"/>
      <c r="M47" s="232"/>
      <c r="N47" s="232"/>
      <c r="O47" s="56"/>
      <c r="P47" s="232"/>
      <c r="Q47" s="232"/>
      <c r="R47" s="59"/>
      <c r="S47" s="241"/>
      <c r="T47" s="241"/>
      <c r="U47" s="59"/>
      <c r="V47" s="241"/>
      <c r="W47" s="241"/>
      <c r="X47" s="59"/>
      <c r="Y47" s="241"/>
      <c r="Z47" s="241"/>
      <c r="AA47" s="59"/>
      <c r="AB47" s="241"/>
      <c r="AC47" s="241"/>
      <c r="AD47" s="59"/>
      <c r="AE47" s="241"/>
      <c r="AF47" s="241"/>
      <c r="AG47" s="59"/>
      <c r="AH47" s="241"/>
      <c r="AI47" s="241"/>
      <c r="AJ47" s="59"/>
      <c r="AK47" s="241"/>
      <c r="AL47" s="241"/>
      <c r="AM47" s="54"/>
    </row>
    <row r="48" spans="1:39" ht="17.100000000000001" customHeight="1" x14ac:dyDescent="0.3">
      <c r="A48" s="398"/>
      <c r="B48" s="164" t="s">
        <v>81</v>
      </c>
      <c r="C48" s="222">
        <f>+Gastos!D69</f>
        <v>0</v>
      </c>
      <c r="D48" s="225"/>
      <c r="E48" s="226"/>
      <c r="F48" s="56"/>
      <c r="G48" s="225"/>
      <c r="H48" s="225"/>
      <c r="I48" s="59"/>
      <c r="J48" s="225"/>
      <c r="K48" s="225"/>
      <c r="L48" s="56"/>
      <c r="M48" s="225"/>
      <c r="N48" s="225"/>
      <c r="O48" s="56"/>
      <c r="P48" s="225"/>
      <c r="Q48" s="225"/>
      <c r="R48" s="59"/>
      <c r="S48" s="237"/>
      <c r="T48" s="237"/>
      <c r="U48" s="59"/>
      <c r="V48" s="237"/>
      <c r="W48" s="237"/>
      <c r="X48" s="59"/>
      <c r="Y48" s="237"/>
      <c r="Z48" s="237"/>
      <c r="AA48" s="59"/>
      <c r="AB48" s="237"/>
      <c r="AC48" s="237"/>
      <c r="AD48" s="59"/>
      <c r="AE48" s="237"/>
      <c r="AF48" s="237"/>
      <c r="AG48" s="59"/>
      <c r="AH48" s="237"/>
      <c r="AI48" s="237"/>
      <c r="AJ48" s="59"/>
      <c r="AK48" s="237"/>
      <c r="AL48" s="237"/>
      <c r="AM48" s="54"/>
    </row>
    <row r="49" spans="1:39" s="136" customFormat="1" ht="17.100000000000001" customHeight="1" x14ac:dyDescent="0.3">
      <c r="A49" s="398"/>
      <c r="B49" s="161" t="s">
        <v>167</v>
      </c>
      <c r="C49" s="223">
        <f>SUM(C42:C48)</f>
        <v>3800</v>
      </c>
      <c r="D49" s="227">
        <f>SUM(D42:D48)</f>
        <v>3100</v>
      </c>
      <c r="E49" s="227">
        <f>SUM(E42:E48)</f>
        <v>3000</v>
      </c>
      <c r="F49" s="151"/>
      <c r="G49" s="227">
        <f>SUM(G42:G48)</f>
        <v>320000</v>
      </c>
      <c r="H49" s="227">
        <f>SUM(H42:H48)</f>
        <v>295000</v>
      </c>
      <c r="I49" s="152"/>
      <c r="J49" s="227">
        <f>SUM(J42:J48)</f>
        <v>40000</v>
      </c>
      <c r="K49" s="227">
        <f>SUM(K42:K48)</f>
        <v>40000</v>
      </c>
      <c r="L49" s="151"/>
      <c r="M49" s="227">
        <f>SUM(M42:M48)</f>
        <v>40000</v>
      </c>
      <c r="N49" s="227">
        <f>SUM(N42:N48)</f>
        <v>40000</v>
      </c>
      <c r="O49" s="151"/>
      <c r="P49" s="227">
        <f>SUM(P42:P48)</f>
        <v>40000</v>
      </c>
      <c r="Q49" s="227">
        <f>SUM(Q42:Q48)</f>
        <v>40000</v>
      </c>
      <c r="R49" s="153"/>
      <c r="S49" s="238">
        <f>SUM(S42:S48)</f>
        <v>40000</v>
      </c>
      <c r="T49" s="238">
        <f>SUM(T42:T48)</f>
        <v>40000</v>
      </c>
      <c r="U49" s="153"/>
      <c r="V49" s="238">
        <f>SUM(V42:V48)</f>
        <v>40000</v>
      </c>
      <c r="W49" s="238">
        <f>SUM(W42:W48)</f>
        <v>40000</v>
      </c>
      <c r="X49" s="153"/>
      <c r="Y49" s="238">
        <f>SUM(Y42:Y48)</f>
        <v>40000</v>
      </c>
      <c r="Z49" s="238">
        <f>SUM(Z42:Z48)</f>
        <v>40000</v>
      </c>
      <c r="AA49" s="153"/>
      <c r="AB49" s="238">
        <f>SUM(AB42:AB48)</f>
        <v>40000</v>
      </c>
      <c r="AC49" s="238">
        <f>SUM(AC42:AC48)</f>
        <v>40000</v>
      </c>
      <c r="AD49" s="153"/>
      <c r="AE49" s="238">
        <f>SUM(AE42:AE48)</f>
        <v>40000</v>
      </c>
      <c r="AF49" s="238">
        <f>SUM(AF42:AF48)</f>
        <v>40000</v>
      </c>
      <c r="AG49" s="153"/>
      <c r="AH49" s="238">
        <f>SUM(AH42:AH48)</f>
        <v>40000</v>
      </c>
      <c r="AI49" s="238">
        <f>SUM(AI42:AI48)</f>
        <v>40000</v>
      </c>
      <c r="AJ49" s="153"/>
      <c r="AK49" s="238">
        <f>SUM(AK42:AK48)</f>
        <v>40000</v>
      </c>
      <c r="AL49" s="238">
        <f>SUM(AL42:AL48)</f>
        <v>40000</v>
      </c>
      <c r="AM49" s="137"/>
    </row>
    <row r="50" spans="1:39" ht="17.100000000000001" customHeight="1" x14ac:dyDescent="0.3">
      <c r="B50" s="165"/>
      <c r="D50" s="234"/>
      <c r="E50" s="234"/>
      <c r="G50" s="234"/>
      <c r="H50" s="234"/>
      <c r="J50" s="234"/>
      <c r="K50" s="234"/>
      <c r="M50" s="234"/>
      <c r="N50" s="234"/>
      <c r="P50" s="234"/>
      <c r="Q50" s="234"/>
      <c r="S50" s="242"/>
      <c r="T50" s="242"/>
      <c r="V50" s="242"/>
      <c r="W50" s="242"/>
      <c r="Y50" s="242"/>
      <c r="Z50" s="242"/>
      <c r="AB50" s="242"/>
      <c r="AC50" s="242"/>
      <c r="AE50" s="242"/>
      <c r="AF50" s="242"/>
      <c r="AH50" s="242"/>
      <c r="AI50" s="242"/>
      <c r="AK50" s="242"/>
      <c r="AL50" s="242"/>
    </row>
    <row r="51" spans="1:39" ht="17.100000000000001" customHeight="1" x14ac:dyDescent="0.3">
      <c r="A51" s="397" t="s">
        <v>82</v>
      </c>
      <c r="B51" s="166" t="s">
        <v>84</v>
      </c>
      <c r="C51" s="222">
        <f>+Gastos!D73</f>
        <v>0</v>
      </c>
      <c r="D51" s="230"/>
      <c r="E51" s="231"/>
      <c r="F51" s="56"/>
      <c r="G51" s="230"/>
      <c r="H51" s="230"/>
      <c r="I51" s="59"/>
      <c r="J51" s="230"/>
      <c r="K51" s="230"/>
      <c r="L51" s="56"/>
      <c r="M51" s="230"/>
      <c r="N51" s="230"/>
      <c r="O51" s="56"/>
      <c r="P51" s="230"/>
      <c r="Q51" s="230"/>
      <c r="R51" s="59"/>
      <c r="S51" s="240"/>
      <c r="T51" s="240"/>
      <c r="U51" s="59"/>
      <c r="V51" s="240"/>
      <c r="W51" s="240"/>
      <c r="X51" s="59"/>
      <c r="Y51" s="240"/>
      <c r="Z51" s="240"/>
      <c r="AA51" s="59"/>
      <c r="AB51" s="240"/>
      <c r="AC51" s="240"/>
      <c r="AD51" s="59"/>
      <c r="AE51" s="240"/>
      <c r="AF51" s="240"/>
      <c r="AG51" s="59"/>
      <c r="AH51" s="240"/>
      <c r="AI51" s="240"/>
      <c r="AJ51" s="59"/>
      <c r="AK51" s="240"/>
      <c r="AL51" s="240"/>
      <c r="AM51" s="54"/>
    </row>
    <row r="52" spans="1:39" ht="17.100000000000001" customHeight="1" x14ac:dyDescent="0.3">
      <c r="A52" s="398"/>
      <c r="B52" s="52" t="s">
        <v>85</v>
      </c>
      <c r="C52" s="222">
        <f>+Gastos!D74</f>
        <v>0</v>
      </c>
      <c r="D52" s="232"/>
      <c r="E52" s="233"/>
      <c r="F52" s="56"/>
      <c r="G52" s="232">
        <v>10000</v>
      </c>
      <c r="H52" s="232">
        <v>10000</v>
      </c>
      <c r="I52" s="59"/>
      <c r="J52" s="232">
        <v>10000</v>
      </c>
      <c r="K52" s="232">
        <v>10000</v>
      </c>
      <c r="L52" s="56"/>
      <c r="M52" s="232">
        <v>10000</v>
      </c>
      <c r="N52" s="232">
        <v>10000</v>
      </c>
      <c r="O52" s="56"/>
      <c r="P52" s="232">
        <v>10000</v>
      </c>
      <c r="Q52" s="232">
        <v>10000</v>
      </c>
      <c r="R52" s="59"/>
      <c r="S52" s="241">
        <v>10000</v>
      </c>
      <c r="T52" s="241">
        <v>10000</v>
      </c>
      <c r="U52" s="59"/>
      <c r="V52" s="241">
        <v>10000</v>
      </c>
      <c r="W52" s="241">
        <v>10000</v>
      </c>
      <c r="X52" s="59"/>
      <c r="Y52" s="241">
        <v>10000</v>
      </c>
      <c r="Z52" s="241">
        <v>10000</v>
      </c>
      <c r="AA52" s="59"/>
      <c r="AB52" s="241">
        <v>10000</v>
      </c>
      <c r="AC52" s="241">
        <v>10000</v>
      </c>
      <c r="AD52" s="59"/>
      <c r="AE52" s="241">
        <v>10000</v>
      </c>
      <c r="AF52" s="241">
        <v>10000</v>
      </c>
      <c r="AG52" s="59"/>
      <c r="AH52" s="241">
        <v>10000</v>
      </c>
      <c r="AI52" s="241">
        <v>10000</v>
      </c>
      <c r="AJ52" s="59"/>
      <c r="AK52" s="241">
        <v>10000</v>
      </c>
      <c r="AL52" s="241">
        <v>10000</v>
      </c>
      <c r="AM52" s="54"/>
    </row>
    <row r="53" spans="1:39" ht="17.100000000000001" customHeight="1" x14ac:dyDescent="0.3">
      <c r="A53" s="398"/>
      <c r="B53" s="52" t="s">
        <v>86</v>
      </c>
      <c r="C53" s="222">
        <f>+Gastos!D75</f>
        <v>0</v>
      </c>
      <c r="D53" s="232"/>
      <c r="E53" s="233"/>
      <c r="F53" s="56"/>
      <c r="G53" s="232"/>
      <c r="H53" s="232"/>
      <c r="I53" s="59"/>
      <c r="J53" s="232"/>
      <c r="K53" s="232"/>
      <c r="L53" s="56"/>
      <c r="M53" s="232"/>
      <c r="N53" s="232"/>
      <c r="O53" s="56"/>
      <c r="P53" s="232"/>
      <c r="Q53" s="232"/>
      <c r="R53" s="59"/>
      <c r="S53" s="241"/>
      <c r="T53" s="241"/>
      <c r="U53" s="59"/>
      <c r="V53" s="241"/>
      <c r="W53" s="241"/>
      <c r="X53" s="59"/>
      <c r="Y53" s="241"/>
      <c r="Z53" s="241"/>
      <c r="AA53" s="59"/>
      <c r="AB53" s="241"/>
      <c r="AC53" s="241"/>
      <c r="AD53" s="59"/>
      <c r="AE53" s="241"/>
      <c r="AF53" s="241"/>
      <c r="AG53" s="59"/>
      <c r="AH53" s="241"/>
      <c r="AI53" s="241"/>
      <c r="AJ53" s="59"/>
      <c r="AK53" s="241"/>
      <c r="AL53" s="241"/>
      <c r="AM53" s="54"/>
    </row>
    <row r="54" spans="1:39" ht="17.100000000000001" customHeight="1" x14ac:dyDescent="0.3">
      <c r="A54" s="398"/>
      <c r="B54" s="164" t="s">
        <v>87</v>
      </c>
      <c r="C54" s="222">
        <f>+Gastos!D76</f>
        <v>0</v>
      </c>
      <c r="D54" s="225"/>
      <c r="E54" s="226"/>
      <c r="F54" s="56"/>
      <c r="G54" s="225"/>
      <c r="H54" s="225"/>
      <c r="I54" s="59"/>
      <c r="J54" s="225"/>
      <c r="K54" s="225"/>
      <c r="L54" s="56"/>
      <c r="M54" s="225"/>
      <c r="N54" s="225"/>
      <c r="O54" s="56"/>
      <c r="P54" s="225"/>
      <c r="Q54" s="225"/>
      <c r="R54" s="59"/>
      <c r="S54" s="237"/>
      <c r="T54" s="237"/>
      <c r="U54" s="59"/>
      <c r="V54" s="237"/>
      <c r="W54" s="237"/>
      <c r="X54" s="59"/>
      <c r="Y54" s="237"/>
      <c r="Z54" s="237"/>
      <c r="AA54" s="59"/>
      <c r="AB54" s="237"/>
      <c r="AC54" s="237"/>
      <c r="AD54" s="59"/>
      <c r="AE54" s="237"/>
      <c r="AF54" s="237"/>
      <c r="AG54" s="59"/>
      <c r="AH54" s="237"/>
      <c r="AI54" s="237"/>
      <c r="AJ54" s="59"/>
      <c r="AK54" s="237"/>
      <c r="AL54" s="237"/>
      <c r="AM54" s="54"/>
    </row>
    <row r="55" spans="1:39" s="136" customFormat="1" ht="17.100000000000001" customHeight="1" x14ac:dyDescent="0.3">
      <c r="A55" s="398"/>
      <c r="B55" s="161" t="s">
        <v>167</v>
      </c>
      <c r="C55" s="223">
        <f>SUM(C51:C54)</f>
        <v>0</v>
      </c>
      <c r="D55" s="227">
        <f>SUM(D51:D54)</f>
        <v>0</v>
      </c>
      <c r="E55" s="227">
        <f>SUM(E51:E54)</f>
        <v>0</v>
      </c>
      <c r="F55" s="151"/>
      <c r="G55" s="227">
        <f>SUM(G51:G54)</f>
        <v>10000</v>
      </c>
      <c r="H55" s="227">
        <f>SUM(H51:H54)</f>
        <v>10000</v>
      </c>
      <c r="I55" s="152"/>
      <c r="J55" s="227">
        <f>SUM(J51:J54)</f>
        <v>10000</v>
      </c>
      <c r="K55" s="227">
        <f>SUM(K51:K54)</f>
        <v>10000</v>
      </c>
      <c r="L55" s="151"/>
      <c r="M55" s="227">
        <f>SUM(M51:M54)</f>
        <v>10000</v>
      </c>
      <c r="N55" s="227">
        <f>SUM(N51:N54)</f>
        <v>10000</v>
      </c>
      <c r="O55" s="151"/>
      <c r="P55" s="227">
        <f>SUM(P51:P54)</f>
        <v>10000</v>
      </c>
      <c r="Q55" s="227">
        <f>SUM(Q51:Q54)</f>
        <v>10000</v>
      </c>
      <c r="R55" s="153"/>
      <c r="S55" s="238">
        <f>SUM(S51:S54)</f>
        <v>10000</v>
      </c>
      <c r="T55" s="238">
        <f>SUM(T51:T54)</f>
        <v>10000</v>
      </c>
      <c r="U55" s="153"/>
      <c r="V55" s="238">
        <f>SUM(V51:V54)</f>
        <v>10000</v>
      </c>
      <c r="W55" s="238">
        <f>SUM(W51:W54)</f>
        <v>10000</v>
      </c>
      <c r="X55" s="153"/>
      <c r="Y55" s="238">
        <f>SUM(Y51:Y54)</f>
        <v>10000</v>
      </c>
      <c r="Z55" s="238">
        <f>SUM(Z51:Z54)</f>
        <v>10000</v>
      </c>
      <c r="AA55" s="153"/>
      <c r="AB55" s="238">
        <f>SUM(AB51:AB54)</f>
        <v>10000</v>
      </c>
      <c r="AC55" s="238">
        <f>SUM(AC51:AC54)</f>
        <v>10000</v>
      </c>
      <c r="AD55" s="153"/>
      <c r="AE55" s="238">
        <f>SUM(AE51:AE54)</f>
        <v>10000</v>
      </c>
      <c r="AF55" s="238">
        <f>SUM(AF51:AF54)</f>
        <v>10000</v>
      </c>
      <c r="AG55" s="153"/>
      <c r="AH55" s="238">
        <f>SUM(AH51:AH54)</f>
        <v>10000</v>
      </c>
      <c r="AI55" s="238">
        <f>SUM(AI51:AI54)</f>
        <v>10000</v>
      </c>
      <c r="AJ55" s="153"/>
      <c r="AK55" s="238">
        <f>SUM(AK51:AK54)</f>
        <v>10000</v>
      </c>
      <c r="AL55" s="238">
        <f>SUM(AL51:AL54)</f>
        <v>10000</v>
      </c>
      <c r="AM55" s="137"/>
    </row>
    <row r="56" spans="1:39" ht="17.100000000000001" customHeight="1" x14ac:dyDescent="0.3">
      <c r="B56" s="165"/>
      <c r="D56" s="234"/>
      <c r="E56" s="234"/>
      <c r="G56" s="234"/>
      <c r="H56" s="234"/>
      <c r="J56" s="234"/>
      <c r="K56" s="234"/>
      <c r="M56" s="234"/>
      <c r="N56" s="234"/>
      <c r="P56" s="234"/>
      <c r="Q56" s="234"/>
      <c r="S56" s="242"/>
      <c r="T56" s="242"/>
      <c r="V56" s="242"/>
      <c r="W56" s="242"/>
      <c r="Y56" s="242"/>
      <c r="Z56" s="242"/>
      <c r="AB56" s="242"/>
      <c r="AC56" s="242"/>
      <c r="AE56" s="242"/>
      <c r="AF56" s="242"/>
      <c r="AH56" s="242"/>
      <c r="AI56" s="242"/>
      <c r="AK56" s="242"/>
      <c r="AL56" s="242"/>
    </row>
    <row r="57" spans="1:39" ht="17.100000000000001" customHeight="1" x14ac:dyDescent="0.3">
      <c r="A57" s="397" t="s">
        <v>88</v>
      </c>
      <c r="B57" s="166" t="s">
        <v>90</v>
      </c>
      <c r="C57" s="222">
        <f>+Gastos!D80</f>
        <v>8000</v>
      </c>
      <c r="D57" s="230">
        <v>400</v>
      </c>
      <c r="E57" s="231">
        <v>400</v>
      </c>
      <c r="F57" s="56"/>
      <c r="G57" s="230">
        <v>80000</v>
      </c>
      <c r="H57" s="230">
        <v>80000</v>
      </c>
      <c r="I57" s="59"/>
      <c r="J57" s="230">
        <v>80000</v>
      </c>
      <c r="K57" s="230">
        <v>82000</v>
      </c>
      <c r="L57" s="56"/>
      <c r="M57" s="230">
        <v>80000</v>
      </c>
      <c r="N57" s="230">
        <v>82000</v>
      </c>
      <c r="O57" s="56"/>
      <c r="P57" s="230">
        <v>80000</v>
      </c>
      <c r="Q57" s="230">
        <v>82000</v>
      </c>
      <c r="R57" s="59"/>
      <c r="S57" s="240">
        <v>80000</v>
      </c>
      <c r="T57" s="240">
        <v>82000</v>
      </c>
      <c r="U57" s="59"/>
      <c r="V57" s="240">
        <v>80000</v>
      </c>
      <c r="W57" s="240">
        <v>82000</v>
      </c>
      <c r="X57" s="59"/>
      <c r="Y57" s="240">
        <v>80000</v>
      </c>
      <c r="Z57" s="240">
        <v>82000</v>
      </c>
      <c r="AA57" s="59"/>
      <c r="AB57" s="240">
        <v>80000</v>
      </c>
      <c r="AC57" s="240">
        <v>82000</v>
      </c>
      <c r="AD57" s="59"/>
      <c r="AE57" s="240">
        <v>80000</v>
      </c>
      <c r="AF57" s="240">
        <v>82000</v>
      </c>
      <c r="AG57" s="59"/>
      <c r="AH57" s="240">
        <v>80000</v>
      </c>
      <c r="AI57" s="240">
        <v>82000</v>
      </c>
      <c r="AJ57" s="59"/>
      <c r="AK57" s="240">
        <v>80000</v>
      </c>
      <c r="AL57" s="240">
        <v>82000</v>
      </c>
      <c r="AM57" s="54"/>
    </row>
    <row r="58" spans="1:39" ht="17.100000000000001" customHeight="1" x14ac:dyDescent="0.3">
      <c r="A58" s="398"/>
      <c r="B58" s="52" t="s">
        <v>91</v>
      </c>
      <c r="C58" s="222">
        <f>+Gastos!D81</f>
        <v>500</v>
      </c>
      <c r="D58" s="232"/>
      <c r="E58" s="233"/>
      <c r="F58" s="56"/>
      <c r="G58" s="232">
        <v>5000</v>
      </c>
      <c r="H58" s="232">
        <v>5000</v>
      </c>
      <c r="I58" s="59"/>
      <c r="J58" s="232"/>
      <c r="K58" s="232"/>
      <c r="L58" s="56"/>
      <c r="M58" s="232"/>
      <c r="N58" s="232"/>
      <c r="O58" s="56"/>
      <c r="P58" s="232"/>
      <c r="Q58" s="232"/>
      <c r="R58" s="59"/>
      <c r="S58" s="241"/>
      <c r="T58" s="241"/>
      <c r="U58" s="59"/>
      <c r="V58" s="241"/>
      <c r="W58" s="241"/>
      <c r="X58" s="59"/>
      <c r="Y58" s="241"/>
      <c r="Z58" s="241"/>
      <c r="AA58" s="59"/>
      <c r="AB58" s="241"/>
      <c r="AC58" s="241"/>
      <c r="AD58" s="59"/>
      <c r="AE58" s="241"/>
      <c r="AF58" s="241"/>
      <c r="AG58" s="59"/>
      <c r="AH58" s="241"/>
      <c r="AI58" s="241"/>
      <c r="AJ58" s="59"/>
      <c r="AK58" s="241"/>
      <c r="AL58" s="241"/>
      <c r="AM58" s="54"/>
    </row>
    <row r="59" spans="1:39" ht="17.100000000000001" customHeight="1" x14ac:dyDescent="0.3">
      <c r="A59" s="398"/>
      <c r="B59" s="52" t="s">
        <v>278</v>
      </c>
      <c r="C59" s="222">
        <f>+Gastos!D82</f>
        <v>0</v>
      </c>
      <c r="D59" s="232"/>
      <c r="E59" s="233"/>
      <c r="F59" s="56"/>
      <c r="G59" s="232"/>
      <c r="H59" s="232"/>
      <c r="I59" s="59"/>
      <c r="J59" s="232"/>
      <c r="K59" s="232"/>
      <c r="L59" s="56"/>
      <c r="M59" s="232"/>
      <c r="N59" s="232"/>
      <c r="O59" s="56"/>
      <c r="P59" s="232"/>
      <c r="Q59" s="232"/>
      <c r="R59" s="59"/>
      <c r="S59" s="241"/>
      <c r="T59" s="241"/>
      <c r="U59" s="59"/>
      <c r="V59" s="241"/>
      <c r="W59" s="241"/>
      <c r="X59" s="59"/>
      <c r="Y59" s="241"/>
      <c r="Z59" s="241"/>
      <c r="AA59" s="59"/>
      <c r="AB59" s="241"/>
      <c r="AC59" s="241"/>
      <c r="AD59" s="59"/>
      <c r="AE59" s="241"/>
      <c r="AF59" s="241"/>
      <c r="AG59" s="59"/>
      <c r="AH59" s="241"/>
      <c r="AI59" s="241"/>
      <c r="AJ59" s="59"/>
      <c r="AK59" s="241"/>
      <c r="AL59" s="241"/>
      <c r="AM59" s="54"/>
    </row>
    <row r="60" spans="1:39" ht="17.100000000000001" customHeight="1" x14ac:dyDescent="0.3">
      <c r="A60" s="398"/>
      <c r="B60" s="52" t="s">
        <v>335</v>
      </c>
      <c r="C60" s="222">
        <f>+Gastos!D83</f>
        <v>0</v>
      </c>
      <c r="D60" s="232"/>
      <c r="E60" s="233"/>
      <c r="F60" s="56"/>
      <c r="G60" s="232"/>
      <c r="H60" s="232"/>
      <c r="I60" s="59"/>
      <c r="J60" s="232"/>
      <c r="K60" s="232"/>
      <c r="L60" s="56"/>
      <c r="M60" s="232"/>
      <c r="N60" s="232"/>
      <c r="O60" s="56"/>
      <c r="P60" s="232"/>
      <c r="Q60" s="232"/>
      <c r="R60" s="59"/>
      <c r="S60" s="241"/>
      <c r="T60" s="241"/>
      <c r="U60" s="59"/>
      <c r="V60" s="241"/>
      <c r="W60" s="241"/>
      <c r="X60" s="59"/>
      <c r="Y60" s="241"/>
      <c r="Z60" s="241"/>
      <c r="AA60" s="59"/>
      <c r="AB60" s="241"/>
      <c r="AC60" s="241"/>
      <c r="AD60" s="59"/>
      <c r="AE60" s="241"/>
      <c r="AF60" s="241"/>
      <c r="AG60" s="59"/>
      <c r="AH60" s="241"/>
      <c r="AI60" s="241"/>
      <c r="AJ60" s="59"/>
      <c r="AK60" s="241"/>
      <c r="AL60" s="241"/>
      <c r="AM60" s="54"/>
    </row>
    <row r="61" spans="1:39" ht="17.100000000000001" customHeight="1" x14ac:dyDescent="0.3">
      <c r="A61" s="398"/>
      <c r="B61" s="164" t="s">
        <v>93</v>
      </c>
      <c r="C61" s="222">
        <f>+Gastos!D84</f>
        <v>0</v>
      </c>
      <c r="D61" s="225"/>
      <c r="E61" s="226"/>
      <c r="F61" s="56"/>
      <c r="G61" s="225"/>
      <c r="H61" s="225"/>
      <c r="I61" s="59"/>
      <c r="J61" s="225"/>
      <c r="K61" s="225"/>
      <c r="L61" s="56"/>
      <c r="M61" s="225"/>
      <c r="N61" s="225"/>
      <c r="O61" s="56"/>
      <c r="P61" s="225"/>
      <c r="Q61" s="225"/>
      <c r="R61" s="59"/>
      <c r="S61" s="237"/>
      <c r="T61" s="237"/>
      <c r="U61" s="59"/>
      <c r="V61" s="237"/>
      <c r="W61" s="237"/>
      <c r="X61" s="59"/>
      <c r="Y61" s="237"/>
      <c r="Z61" s="237"/>
      <c r="AA61" s="59"/>
      <c r="AB61" s="237"/>
      <c r="AC61" s="237"/>
      <c r="AD61" s="59"/>
      <c r="AE61" s="237"/>
      <c r="AF61" s="237"/>
      <c r="AG61" s="59"/>
      <c r="AH61" s="237"/>
      <c r="AI61" s="237"/>
      <c r="AJ61" s="59"/>
      <c r="AK61" s="237"/>
      <c r="AL61" s="237"/>
      <c r="AM61" s="54"/>
    </row>
    <row r="62" spans="1:39" s="136" customFormat="1" ht="17.100000000000001" customHeight="1" x14ac:dyDescent="0.3">
      <c r="A62" s="398"/>
      <c r="B62" s="161" t="s">
        <v>167</v>
      </c>
      <c r="C62" s="223">
        <f>SUM(C57:C61)</f>
        <v>8500</v>
      </c>
      <c r="D62" s="227">
        <f>SUM(D57:D61)</f>
        <v>400</v>
      </c>
      <c r="E62" s="227">
        <f>SUM(E57:E61)</f>
        <v>400</v>
      </c>
      <c r="F62" s="151"/>
      <c r="G62" s="227">
        <f>SUM(G57:G61)</f>
        <v>85000</v>
      </c>
      <c r="H62" s="227">
        <f>SUM(H57:H61)</f>
        <v>85000</v>
      </c>
      <c r="I62" s="152"/>
      <c r="J62" s="227">
        <f>SUM(J57:J61)</f>
        <v>80000</v>
      </c>
      <c r="K62" s="227">
        <f>SUM(K57:K61)</f>
        <v>82000</v>
      </c>
      <c r="L62" s="151"/>
      <c r="M62" s="227">
        <f>SUM(M57:M61)</f>
        <v>80000</v>
      </c>
      <c r="N62" s="227">
        <f>SUM(N57:N61)</f>
        <v>82000</v>
      </c>
      <c r="O62" s="151"/>
      <c r="P62" s="227">
        <f>SUM(P57:P61)</f>
        <v>80000</v>
      </c>
      <c r="Q62" s="227">
        <f>SUM(Q57:Q61)</f>
        <v>82000</v>
      </c>
      <c r="R62" s="153"/>
      <c r="S62" s="238">
        <f>SUM(S57:S61)</f>
        <v>80000</v>
      </c>
      <c r="T62" s="238">
        <f>SUM(T57:T61)</f>
        <v>82000</v>
      </c>
      <c r="U62" s="153"/>
      <c r="V62" s="238">
        <f>SUM(V57:V61)</f>
        <v>80000</v>
      </c>
      <c r="W62" s="238">
        <f>SUM(W57:W61)</f>
        <v>82000</v>
      </c>
      <c r="X62" s="153"/>
      <c r="Y62" s="238">
        <f>SUM(Y57:Y61)</f>
        <v>80000</v>
      </c>
      <c r="Z62" s="238">
        <f>SUM(Z57:Z61)</f>
        <v>82000</v>
      </c>
      <c r="AA62" s="153"/>
      <c r="AB62" s="238">
        <f>SUM(AB57:AB61)</f>
        <v>80000</v>
      </c>
      <c r="AC62" s="238">
        <f>SUM(AC57:AC61)</f>
        <v>82000</v>
      </c>
      <c r="AD62" s="153"/>
      <c r="AE62" s="238">
        <f>SUM(AE57:AE61)</f>
        <v>80000</v>
      </c>
      <c r="AF62" s="238">
        <f>SUM(AF57:AF61)</f>
        <v>82000</v>
      </c>
      <c r="AG62" s="153"/>
      <c r="AH62" s="238">
        <f>SUM(AH57:AH61)</f>
        <v>80000</v>
      </c>
      <c r="AI62" s="238">
        <f>SUM(AI57:AI61)</f>
        <v>82000</v>
      </c>
      <c r="AJ62" s="153"/>
      <c r="AK62" s="238">
        <f>SUM(AK57:AK61)</f>
        <v>80000</v>
      </c>
      <c r="AL62" s="238">
        <f>SUM(AL57:AL61)</f>
        <v>82000</v>
      </c>
      <c r="AM62" s="137"/>
    </row>
    <row r="63" spans="1:39" ht="17.100000000000001" customHeight="1" x14ac:dyDescent="0.3">
      <c r="B63" s="165"/>
      <c r="D63" s="234"/>
      <c r="E63" s="234"/>
      <c r="G63" s="234"/>
      <c r="H63" s="234"/>
      <c r="J63" s="234"/>
      <c r="K63" s="234"/>
      <c r="M63" s="234"/>
      <c r="N63" s="234"/>
      <c r="P63" s="234"/>
      <c r="Q63" s="234"/>
      <c r="S63" s="242"/>
      <c r="T63" s="242"/>
      <c r="V63" s="242"/>
      <c r="W63" s="242"/>
      <c r="Y63" s="242"/>
      <c r="Z63" s="242"/>
      <c r="AB63" s="242"/>
      <c r="AC63" s="242"/>
      <c r="AE63" s="242"/>
      <c r="AF63" s="242"/>
      <c r="AH63" s="242"/>
      <c r="AI63" s="242"/>
      <c r="AK63" s="242"/>
      <c r="AL63" s="242"/>
    </row>
    <row r="64" spans="1:39" ht="17.100000000000001" customHeight="1" x14ac:dyDescent="0.3">
      <c r="A64" s="397" t="s">
        <v>94</v>
      </c>
      <c r="B64" s="160" t="s">
        <v>96</v>
      </c>
      <c r="C64" s="222">
        <f>+Gastos!D88</f>
        <v>500</v>
      </c>
      <c r="D64" s="230"/>
      <c r="E64" s="231"/>
      <c r="F64" s="56"/>
      <c r="G64" s="230">
        <v>3000</v>
      </c>
      <c r="H64" s="230">
        <v>3000</v>
      </c>
      <c r="I64" s="59"/>
      <c r="J64" s="230"/>
      <c r="K64" s="230"/>
      <c r="L64" s="56"/>
      <c r="M64" s="230"/>
      <c r="N64" s="230"/>
      <c r="O64" s="56"/>
      <c r="P64" s="230"/>
      <c r="Q64" s="230"/>
      <c r="R64" s="59"/>
      <c r="S64" s="240"/>
      <c r="T64" s="240"/>
      <c r="U64" s="59"/>
      <c r="V64" s="240"/>
      <c r="W64" s="240"/>
      <c r="X64" s="59"/>
      <c r="Y64" s="240"/>
      <c r="Z64" s="240"/>
      <c r="AA64" s="59"/>
      <c r="AB64" s="240"/>
      <c r="AC64" s="240"/>
      <c r="AD64" s="59"/>
      <c r="AE64" s="240"/>
      <c r="AF64" s="240"/>
      <c r="AG64" s="59"/>
      <c r="AH64" s="240"/>
      <c r="AI64" s="240"/>
      <c r="AJ64" s="59"/>
      <c r="AK64" s="240"/>
      <c r="AL64" s="240"/>
      <c r="AM64" s="54"/>
    </row>
    <row r="65" spans="1:39" ht="17.100000000000001" customHeight="1" x14ac:dyDescent="0.3">
      <c r="A65" s="398"/>
      <c r="B65" s="52" t="s">
        <v>97</v>
      </c>
      <c r="C65" s="222">
        <f>+Gastos!D89</f>
        <v>1800</v>
      </c>
      <c r="D65" s="232"/>
      <c r="E65" s="233"/>
      <c r="F65" s="56"/>
      <c r="G65" s="232">
        <v>5000</v>
      </c>
      <c r="H65" s="232">
        <v>5000</v>
      </c>
      <c r="I65" s="59"/>
      <c r="J65" s="232"/>
      <c r="K65" s="232"/>
      <c r="L65" s="56"/>
      <c r="M65" s="232"/>
      <c r="N65" s="232"/>
      <c r="O65" s="56"/>
      <c r="P65" s="232"/>
      <c r="Q65" s="232"/>
      <c r="R65" s="59"/>
      <c r="S65" s="241"/>
      <c r="T65" s="241"/>
      <c r="U65" s="59"/>
      <c r="V65" s="241"/>
      <c r="W65" s="241"/>
      <c r="X65" s="59"/>
      <c r="Y65" s="241"/>
      <c r="Z65" s="241"/>
      <c r="AA65" s="59"/>
      <c r="AB65" s="241"/>
      <c r="AC65" s="241"/>
      <c r="AD65" s="59"/>
      <c r="AE65" s="241"/>
      <c r="AF65" s="241"/>
      <c r="AG65" s="59"/>
      <c r="AH65" s="241"/>
      <c r="AI65" s="241"/>
      <c r="AJ65" s="59"/>
      <c r="AK65" s="241"/>
      <c r="AL65" s="241"/>
      <c r="AM65" s="54"/>
    </row>
    <row r="66" spans="1:39" ht="17.100000000000001" customHeight="1" x14ac:dyDescent="0.3">
      <c r="A66" s="398"/>
      <c r="B66" s="52" t="s">
        <v>98</v>
      </c>
      <c r="C66" s="222">
        <f>+Gastos!D90</f>
        <v>1000</v>
      </c>
      <c r="D66" s="232"/>
      <c r="E66" s="233"/>
      <c r="F66" s="56"/>
      <c r="G66" s="232">
        <v>10000</v>
      </c>
      <c r="H66" s="232">
        <v>10000</v>
      </c>
      <c r="I66" s="59"/>
      <c r="J66" s="232"/>
      <c r="K66" s="232"/>
      <c r="L66" s="56"/>
      <c r="M66" s="232"/>
      <c r="N66" s="232"/>
      <c r="O66" s="56"/>
      <c r="P66" s="232"/>
      <c r="Q66" s="232"/>
      <c r="R66" s="59"/>
      <c r="S66" s="241"/>
      <c r="T66" s="241"/>
      <c r="U66" s="59"/>
      <c r="V66" s="241"/>
      <c r="W66" s="241"/>
      <c r="X66" s="59"/>
      <c r="Y66" s="241"/>
      <c r="Z66" s="241"/>
      <c r="AA66" s="59"/>
      <c r="AB66" s="241"/>
      <c r="AC66" s="241"/>
      <c r="AD66" s="59"/>
      <c r="AE66" s="241"/>
      <c r="AF66" s="241"/>
      <c r="AG66" s="59"/>
      <c r="AH66" s="241"/>
      <c r="AI66" s="241"/>
      <c r="AJ66" s="59"/>
      <c r="AK66" s="241"/>
      <c r="AL66" s="241"/>
      <c r="AM66" s="54"/>
    </row>
    <row r="67" spans="1:39" ht="17.100000000000001" customHeight="1" x14ac:dyDescent="0.3">
      <c r="A67" s="398"/>
      <c r="B67" s="52" t="s">
        <v>99</v>
      </c>
      <c r="C67" s="222">
        <f>+Gastos!D91</f>
        <v>800</v>
      </c>
      <c r="D67" s="232">
        <v>800</v>
      </c>
      <c r="E67" s="233">
        <v>600</v>
      </c>
      <c r="F67" s="56"/>
      <c r="G67" s="232">
        <v>80000</v>
      </c>
      <c r="H67" s="232">
        <v>120000</v>
      </c>
      <c r="I67" s="59"/>
      <c r="J67" s="232">
        <v>80000</v>
      </c>
      <c r="K67" s="232">
        <v>120000</v>
      </c>
      <c r="L67" s="56"/>
      <c r="M67" s="232">
        <v>80000</v>
      </c>
      <c r="N67" s="232">
        <v>120000</v>
      </c>
      <c r="O67" s="56"/>
      <c r="P67" s="232">
        <v>80000</v>
      </c>
      <c r="Q67" s="232">
        <v>120000</v>
      </c>
      <c r="R67" s="59"/>
      <c r="S67" s="241">
        <v>80000</v>
      </c>
      <c r="T67" s="241">
        <v>120000</v>
      </c>
      <c r="U67" s="59"/>
      <c r="V67" s="241">
        <v>80000</v>
      </c>
      <c r="W67" s="241">
        <v>120000</v>
      </c>
      <c r="X67" s="59"/>
      <c r="Y67" s="241">
        <v>80000</v>
      </c>
      <c r="Z67" s="241">
        <v>120000</v>
      </c>
      <c r="AA67" s="59"/>
      <c r="AB67" s="241">
        <v>80000</v>
      </c>
      <c r="AC67" s="241">
        <v>120000</v>
      </c>
      <c r="AD67" s="59"/>
      <c r="AE67" s="241">
        <v>80000</v>
      </c>
      <c r="AF67" s="241">
        <v>120000</v>
      </c>
      <c r="AG67" s="59"/>
      <c r="AH67" s="241">
        <v>80000</v>
      </c>
      <c r="AI67" s="241">
        <v>120000</v>
      </c>
      <c r="AJ67" s="59"/>
      <c r="AK67" s="241">
        <v>80000</v>
      </c>
      <c r="AL67" s="241">
        <v>120000</v>
      </c>
      <c r="AM67" s="54"/>
    </row>
    <row r="68" spans="1:39" ht="17.100000000000001" customHeight="1" x14ac:dyDescent="0.3">
      <c r="A68" s="398"/>
      <c r="B68" s="52" t="s">
        <v>100</v>
      </c>
      <c r="C68" s="222">
        <f>+Gastos!D92</f>
        <v>100</v>
      </c>
      <c r="D68" s="232">
        <v>100</v>
      </c>
      <c r="E68" s="233"/>
      <c r="F68" s="56"/>
      <c r="G68" s="232">
        <v>10000</v>
      </c>
      <c r="H68" s="232">
        <v>10000</v>
      </c>
      <c r="I68" s="59"/>
      <c r="J68" s="232"/>
      <c r="K68" s="232"/>
      <c r="L68" s="56"/>
      <c r="M68" s="232"/>
      <c r="N68" s="232"/>
      <c r="O68" s="56"/>
      <c r="P68" s="232"/>
      <c r="Q68" s="232"/>
      <c r="R68" s="59"/>
      <c r="S68" s="241"/>
      <c r="T68" s="241"/>
      <c r="U68" s="59"/>
      <c r="V68" s="241"/>
      <c r="W68" s="241"/>
      <c r="X68" s="59"/>
      <c r="Y68" s="241"/>
      <c r="Z68" s="241"/>
      <c r="AA68" s="59"/>
      <c r="AB68" s="241"/>
      <c r="AC68" s="241"/>
      <c r="AD68" s="59"/>
      <c r="AE68" s="241"/>
      <c r="AF68" s="241"/>
      <c r="AG68" s="59"/>
      <c r="AH68" s="241"/>
      <c r="AI68" s="241"/>
      <c r="AJ68" s="59"/>
      <c r="AK68" s="241"/>
      <c r="AL68" s="241"/>
      <c r="AM68" s="54"/>
    </row>
    <row r="69" spans="1:39" ht="17.100000000000001" customHeight="1" x14ac:dyDescent="0.3">
      <c r="A69" s="398"/>
      <c r="B69" s="52" t="s">
        <v>101</v>
      </c>
      <c r="C69" s="222">
        <f>+Gastos!D93</f>
        <v>100</v>
      </c>
      <c r="D69" s="232">
        <v>100</v>
      </c>
      <c r="E69" s="233">
        <v>200</v>
      </c>
      <c r="F69" s="56"/>
      <c r="G69" s="232">
        <v>10000</v>
      </c>
      <c r="H69" s="232">
        <v>10000</v>
      </c>
      <c r="I69" s="59"/>
      <c r="J69" s="232"/>
      <c r="K69" s="232"/>
      <c r="L69" s="56"/>
      <c r="M69" s="232"/>
      <c r="N69" s="232"/>
      <c r="O69" s="56"/>
      <c r="P69" s="232"/>
      <c r="Q69" s="232"/>
      <c r="R69" s="59"/>
      <c r="S69" s="241"/>
      <c r="T69" s="241"/>
      <c r="U69" s="59"/>
      <c r="V69" s="241"/>
      <c r="W69" s="241"/>
      <c r="X69" s="59"/>
      <c r="Y69" s="241"/>
      <c r="Z69" s="241"/>
      <c r="AA69" s="59"/>
      <c r="AB69" s="241"/>
      <c r="AC69" s="241"/>
      <c r="AD69" s="59"/>
      <c r="AE69" s="241"/>
      <c r="AF69" s="241"/>
      <c r="AG69" s="59"/>
      <c r="AH69" s="241"/>
      <c r="AI69" s="241"/>
      <c r="AJ69" s="59"/>
      <c r="AK69" s="241"/>
      <c r="AL69" s="241"/>
      <c r="AM69" s="54"/>
    </row>
    <row r="70" spans="1:39" ht="17.100000000000001" customHeight="1" x14ac:dyDescent="0.3">
      <c r="A70" s="398"/>
      <c r="B70" s="52" t="s">
        <v>319</v>
      </c>
      <c r="C70" s="222">
        <f>+Gastos!D95</f>
        <v>200</v>
      </c>
      <c r="D70" s="232"/>
      <c r="E70" s="233"/>
      <c r="F70" s="56"/>
      <c r="G70" s="232">
        <v>20000</v>
      </c>
      <c r="H70" s="232">
        <v>20000</v>
      </c>
      <c r="I70" s="59"/>
      <c r="J70" s="232"/>
      <c r="K70" s="232"/>
      <c r="L70" s="56"/>
      <c r="M70" s="232"/>
      <c r="N70" s="232"/>
      <c r="O70" s="56"/>
      <c r="P70" s="232"/>
      <c r="Q70" s="232"/>
      <c r="R70" s="59"/>
      <c r="S70" s="241"/>
      <c r="T70" s="241"/>
      <c r="U70" s="59"/>
      <c r="V70" s="241"/>
      <c r="W70" s="241"/>
      <c r="X70" s="59"/>
      <c r="Y70" s="241"/>
      <c r="Z70" s="241"/>
      <c r="AA70" s="59"/>
      <c r="AB70" s="241"/>
      <c r="AC70" s="241"/>
      <c r="AD70" s="59"/>
      <c r="AE70" s="241"/>
      <c r="AF70" s="241"/>
      <c r="AG70" s="59"/>
      <c r="AH70" s="241"/>
      <c r="AI70" s="241"/>
      <c r="AJ70" s="59"/>
      <c r="AK70" s="241"/>
      <c r="AL70" s="241"/>
      <c r="AM70" s="54"/>
    </row>
    <row r="71" spans="1:39" ht="17.100000000000001" customHeight="1" x14ac:dyDescent="0.3">
      <c r="A71" s="398"/>
      <c r="B71" s="52" t="s">
        <v>102</v>
      </c>
      <c r="C71" s="222">
        <f>+Gastos!D96</f>
        <v>0</v>
      </c>
      <c r="D71" s="232">
        <v>500</v>
      </c>
      <c r="E71" s="233">
        <v>1000</v>
      </c>
      <c r="F71" s="56"/>
      <c r="G71" s="232"/>
      <c r="H71" s="232"/>
      <c r="I71" s="59"/>
      <c r="J71" s="232">
        <v>500</v>
      </c>
      <c r="K71" s="232">
        <v>1000</v>
      </c>
      <c r="L71" s="56"/>
      <c r="M71" s="232">
        <v>500</v>
      </c>
      <c r="N71" s="232">
        <v>1000</v>
      </c>
      <c r="O71" s="56"/>
      <c r="P71" s="232">
        <v>500</v>
      </c>
      <c r="Q71" s="232">
        <v>1000</v>
      </c>
      <c r="R71" s="59"/>
      <c r="S71" s="241">
        <v>500</v>
      </c>
      <c r="T71" s="241">
        <v>1000</v>
      </c>
      <c r="U71" s="59"/>
      <c r="V71" s="241">
        <v>500</v>
      </c>
      <c r="W71" s="241">
        <v>1000</v>
      </c>
      <c r="X71" s="59"/>
      <c r="Y71" s="241">
        <v>500</v>
      </c>
      <c r="Z71" s="241">
        <v>1000</v>
      </c>
      <c r="AA71" s="59"/>
      <c r="AB71" s="241">
        <v>500</v>
      </c>
      <c r="AC71" s="241">
        <v>1000</v>
      </c>
      <c r="AD71" s="59"/>
      <c r="AE71" s="241">
        <v>500</v>
      </c>
      <c r="AF71" s="241">
        <v>1000</v>
      </c>
      <c r="AG71" s="59"/>
      <c r="AH71" s="241">
        <v>500</v>
      </c>
      <c r="AI71" s="241">
        <v>1000</v>
      </c>
      <c r="AJ71" s="59"/>
      <c r="AK71" s="241">
        <v>500</v>
      </c>
      <c r="AL71" s="241">
        <v>1000</v>
      </c>
      <c r="AM71" s="54"/>
    </row>
    <row r="72" spans="1:39" ht="17.100000000000001" customHeight="1" x14ac:dyDescent="0.3">
      <c r="A72" s="398"/>
      <c r="B72" s="52" t="s">
        <v>103</v>
      </c>
      <c r="C72" s="222">
        <f>+Gastos!D97</f>
        <v>1000</v>
      </c>
      <c r="D72" s="232"/>
      <c r="E72" s="233"/>
      <c r="F72" s="56"/>
      <c r="G72" s="232">
        <v>10000</v>
      </c>
      <c r="H72" s="232">
        <v>10000</v>
      </c>
      <c r="I72" s="59"/>
      <c r="J72" s="232"/>
      <c r="K72" s="232"/>
      <c r="L72" s="56"/>
      <c r="M72" s="232"/>
      <c r="N72" s="232"/>
      <c r="O72" s="56"/>
      <c r="P72" s="232"/>
      <c r="Q72" s="232"/>
      <c r="R72" s="59"/>
      <c r="S72" s="241"/>
      <c r="T72" s="241"/>
      <c r="U72" s="59"/>
      <c r="V72" s="241"/>
      <c r="W72" s="241"/>
      <c r="X72" s="59"/>
      <c r="Y72" s="241"/>
      <c r="Z72" s="241"/>
      <c r="AA72" s="59"/>
      <c r="AB72" s="241"/>
      <c r="AC72" s="241"/>
      <c r="AD72" s="59"/>
      <c r="AE72" s="241"/>
      <c r="AF72" s="241"/>
      <c r="AG72" s="59"/>
      <c r="AH72" s="241"/>
      <c r="AI72" s="241"/>
      <c r="AJ72" s="59"/>
      <c r="AK72" s="241"/>
      <c r="AL72" s="241"/>
      <c r="AM72" s="54"/>
    </row>
    <row r="73" spans="1:39" ht="17.100000000000001" customHeight="1" x14ac:dyDescent="0.3">
      <c r="A73" s="398"/>
      <c r="B73" s="164" t="s">
        <v>318</v>
      </c>
      <c r="C73" s="222">
        <f>+Gastos!D98</f>
        <v>0</v>
      </c>
      <c r="D73" s="225"/>
      <c r="E73" s="226"/>
      <c r="F73" s="56"/>
      <c r="G73" s="225"/>
      <c r="H73" s="225"/>
      <c r="I73" s="59"/>
      <c r="J73" s="225"/>
      <c r="K73" s="225"/>
      <c r="L73" s="56"/>
      <c r="M73" s="225"/>
      <c r="N73" s="225"/>
      <c r="O73" s="56"/>
      <c r="P73" s="225"/>
      <c r="Q73" s="225"/>
      <c r="R73" s="59"/>
      <c r="S73" s="237"/>
      <c r="T73" s="237"/>
      <c r="U73" s="59"/>
      <c r="V73" s="237"/>
      <c r="W73" s="237"/>
      <c r="X73" s="59"/>
      <c r="Y73" s="237"/>
      <c r="Z73" s="237"/>
      <c r="AA73" s="59"/>
      <c r="AB73" s="237"/>
      <c r="AC73" s="237"/>
      <c r="AD73" s="59"/>
      <c r="AE73" s="237"/>
      <c r="AF73" s="237"/>
      <c r="AG73" s="59"/>
      <c r="AH73" s="237"/>
      <c r="AI73" s="237"/>
      <c r="AJ73" s="59"/>
      <c r="AK73" s="237"/>
      <c r="AL73" s="237"/>
      <c r="AM73" s="54"/>
    </row>
    <row r="74" spans="1:39" s="136" customFormat="1" ht="17.100000000000001" customHeight="1" x14ac:dyDescent="0.3">
      <c r="A74" s="398"/>
      <c r="B74" s="161" t="s">
        <v>167</v>
      </c>
      <c r="C74" s="223">
        <f>SUM(C64:C73)</f>
        <v>5500</v>
      </c>
      <c r="D74" s="227">
        <f>SUM(D64:D73)</f>
        <v>1500</v>
      </c>
      <c r="E74" s="227">
        <f>SUM(E64:E73)</f>
        <v>1800</v>
      </c>
      <c r="F74" s="151"/>
      <c r="G74" s="227">
        <f>SUM(G64:G73)</f>
        <v>148000</v>
      </c>
      <c r="H74" s="227">
        <f>SUM(H64:H73)</f>
        <v>188000</v>
      </c>
      <c r="I74" s="152"/>
      <c r="J74" s="227">
        <f>SUM(J64:J73)</f>
        <v>80500</v>
      </c>
      <c r="K74" s="227">
        <f>SUM(K64:K73)</f>
        <v>121000</v>
      </c>
      <c r="L74" s="151"/>
      <c r="M74" s="227">
        <f>SUM(M64:M73)</f>
        <v>80500</v>
      </c>
      <c r="N74" s="227">
        <f>SUM(N64:N73)</f>
        <v>121000</v>
      </c>
      <c r="O74" s="151"/>
      <c r="P74" s="227">
        <f>SUM(P64:P73)</f>
        <v>80500</v>
      </c>
      <c r="Q74" s="227">
        <f>SUM(Q64:Q73)</f>
        <v>121000</v>
      </c>
      <c r="R74" s="153"/>
      <c r="S74" s="238">
        <f>SUM(S64:S73)</f>
        <v>80500</v>
      </c>
      <c r="T74" s="238">
        <f>SUM(T64:T73)</f>
        <v>121000</v>
      </c>
      <c r="U74" s="153"/>
      <c r="V74" s="238">
        <f>SUM(V64:V73)</f>
        <v>80500</v>
      </c>
      <c r="W74" s="238">
        <f>SUM(W64:W73)</f>
        <v>121000</v>
      </c>
      <c r="X74" s="153"/>
      <c r="Y74" s="238">
        <f>SUM(Y64:Y73)</f>
        <v>80500</v>
      </c>
      <c r="Z74" s="238">
        <f>SUM(Z64:Z73)</f>
        <v>121000</v>
      </c>
      <c r="AA74" s="153"/>
      <c r="AB74" s="238">
        <f>SUM(AB64:AB73)</f>
        <v>80500</v>
      </c>
      <c r="AC74" s="238">
        <f>SUM(AC64:AC73)</f>
        <v>121000</v>
      </c>
      <c r="AD74" s="153"/>
      <c r="AE74" s="238">
        <f>SUM(AE64:AE73)</f>
        <v>80500</v>
      </c>
      <c r="AF74" s="238">
        <f>SUM(AF64:AF73)</f>
        <v>121000</v>
      </c>
      <c r="AG74" s="153"/>
      <c r="AH74" s="238">
        <f>SUM(AH64:AH73)</f>
        <v>80500</v>
      </c>
      <c r="AI74" s="238">
        <f>SUM(AI64:AI73)</f>
        <v>121000</v>
      </c>
      <c r="AJ74" s="153"/>
      <c r="AK74" s="238">
        <f>SUM(AK64:AK73)</f>
        <v>80500</v>
      </c>
      <c r="AL74" s="238">
        <f>SUM(AL64:AL73)</f>
        <v>121000</v>
      </c>
      <c r="AM74" s="137"/>
    </row>
    <row r="75" spans="1:39" ht="17.100000000000001" customHeight="1" x14ac:dyDescent="0.3">
      <c r="B75" s="165"/>
      <c r="D75" s="234"/>
      <c r="E75" s="234"/>
      <c r="G75" s="234"/>
      <c r="H75" s="234"/>
      <c r="J75" s="234"/>
      <c r="K75" s="234"/>
      <c r="M75" s="234"/>
      <c r="N75" s="234"/>
      <c r="P75" s="234"/>
      <c r="Q75" s="234"/>
      <c r="S75" s="242"/>
      <c r="T75" s="242"/>
      <c r="V75" s="242"/>
      <c r="W75" s="242"/>
      <c r="Y75" s="242"/>
      <c r="Z75" s="242"/>
      <c r="AB75" s="242"/>
      <c r="AC75" s="242"/>
      <c r="AE75" s="242"/>
      <c r="AF75" s="242"/>
      <c r="AH75" s="242"/>
      <c r="AI75" s="242"/>
      <c r="AK75" s="242"/>
      <c r="AL75" s="242"/>
    </row>
    <row r="76" spans="1:39" ht="17.100000000000001" customHeight="1" x14ac:dyDescent="0.3">
      <c r="A76" s="397" t="s">
        <v>216</v>
      </c>
      <c r="B76" s="160" t="s">
        <v>106</v>
      </c>
      <c r="C76" s="222">
        <f>+Gastos!D102</f>
        <v>150</v>
      </c>
      <c r="D76" s="230">
        <v>150</v>
      </c>
      <c r="E76" s="231">
        <v>0</v>
      </c>
      <c r="F76" s="56"/>
      <c r="G76" s="230">
        <v>15000</v>
      </c>
      <c r="H76" s="230">
        <v>15000</v>
      </c>
      <c r="I76" s="59"/>
      <c r="J76" s="230">
        <v>1000</v>
      </c>
      <c r="K76" s="230">
        <v>10000</v>
      </c>
      <c r="L76" s="56"/>
      <c r="M76" s="230">
        <v>1000</v>
      </c>
      <c r="N76" s="230">
        <v>10000</v>
      </c>
      <c r="O76" s="56"/>
      <c r="P76" s="230">
        <v>1000</v>
      </c>
      <c r="Q76" s="230">
        <v>10000</v>
      </c>
      <c r="R76" s="59"/>
      <c r="S76" s="240">
        <v>1000</v>
      </c>
      <c r="T76" s="240">
        <v>10000</v>
      </c>
      <c r="U76" s="59"/>
      <c r="V76" s="240">
        <v>1000</v>
      </c>
      <c r="W76" s="240">
        <v>10000</v>
      </c>
      <c r="X76" s="59"/>
      <c r="Y76" s="240">
        <v>1000</v>
      </c>
      <c r="Z76" s="240">
        <v>10000</v>
      </c>
      <c r="AA76" s="59"/>
      <c r="AB76" s="240">
        <v>1000</v>
      </c>
      <c r="AC76" s="240">
        <v>10000</v>
      </c>
      <c r="AD76" s="59"/>
      <c r="AE76" s="240">
        <v>1000</v>
      </c>
      <c r="AF76" s="240">
        <v>10000</v>
      </c>
      <c r="AG76" s="59"/>
      <c r="AH76" s="240">
        <v>1000</v>
      </c>
      <c r="AI76" s="240">
        <v>10000</v>
      </c>
      <c r="AJ76" s="59"/>
      <c r="AK76" s="240">
        <v>1000</v>
      </c>
      <c r="AL76" s="240">
        <v>10000</v>
      </c>
      <c r="AM76" s="54"/>
    </row>
    <row r="77" spans="1:39" ht="17.100000000000001" customHeight="1" x14ac:dyDescent="0.3">
      <c r="A77" s="398"/>
      <c r="B77" s="52" t="s">
        <v>107</v>
      </c>
      <c r="C77" s="222">
        <f>+Gastos!D103</f>
        <v>100</v>
      </c>
      <c r="D77" s="232"/>
      <c r="E77" s="233"/>
      <c r="F77" s="56"/>
      <c r="G77" s="232">
        <v>10000</v>
      </c>
      <c r="H77" s="232">
        <v>10000</v>
      </c>
      <c r="I77" s="59"/>
      <c r="J77" s="232"/>
      <c r="K77" s="232"/>
      <c r="L77" s="56"/>
      <c r="M77" s="232"/>
      <c r="N77" s="232"/>
      <c r="O77" s="56"/>
      <c r="P77" s="232"/>
      <c r="Q77" s="232"/>
      <c r="R77" s="59"/>
      <c r="S77" s="241"/>
      <c r="T77" s="241"/>
      <c r="U77" s="59"/>
      <c r="V77" s="241"/>
      <c r="W77" s="241"/>
      <c r="X77" s="59"/>
      <c r="Y77" s="241"/>
      <c r="Z77" s="241"/>
      <c r="AA77" s="59"/>
      <c r="AB77" s="241"/>
      <c r="AC77" s="241"/>
      <c r="AD77" s="59"/>
      <c r="AE77" s="241"/>
      <c r="AF77" s="241"/>
      <c r="AG77" s="59"/>
      <c r="AH77" s="241"/>
      <c r="AI77" s="241"/>
      <c r="AJ77" s="59"/>
      <c r="AK77" s="241"/>
      <c r="AL77" s="241"/>
      <c r="AM77" s="54"/>
    </row>
    <row r="78" spans="1:39" ht="17.100000000000001" customHeight="1" x14ac:dyDescent="0.3">
      <c r="A78" s="398"/>
      <c r="B78" s="52" t="s">
        <v>108</v>
      </c>
      <c r="C78" s="222">
        <f>+Gastos!D104</f>
        <v>0</v>
      </c>
      <c r="D78" s="232"/>
      <c r="E78" s="233"/>
      <c r="F78" s="56"/>
      <c r="G78" s="232"/>
      <c r="H78" s="232"/>
      <c r="I78" s="59"/>
      <c r="J78" s="232"/>
      <c r="K78" s="232"/>
      <c r="L78" s="56"/>
      <c r="M78" s="232"/>
      <c r="N78" s="232"/>
      <c r="O78" s="56"/>
      <c r="P78" s="232"/>
      <c r="Q78" s="232"/>
      <c r="R78" s="59"/>
      <c r="S78" s="241"/>
      <c r="T78" s="241"/>
      <c r="U78" s="59"/>
      <c r="V78" s="241"/>
      <c r="W78" s="241"/>
      <c r="X78" s="59"/>
      <c r="Y78" s="241"/>
      <c r="Z78" s="241"/>
      <c r="AA78" s="59"/>
      <c r="AB78" s="241"/>
      <c r="AC78" s="241"/>
      <c r="AD78" s="59"/>
      <c r="AE78" s="241"/>
      <c r="AF78" s="241"/>
      <c r="AG78" s="59"/>
      <c r="AH78" s="241"/>
      <c r="AI78" s="241"/>
      <c r="AJ78" s="59"/>
      <c r="AK78" s="241"/>
      <c r="AL78" s="241"/>
      <c r="AM78" s="54"/>
    </row>
    <row r="79" spans="1:39" ht="17.100000000000001" customHeight="1" x14ac:dyDescent="0.3">
      <c r="A79" s="398"/>
      <c r="B79" s="52" t="s">
        <v>109</v>
      </c>
      <c r="C79" s="222">
        <f>+Gastos!D105</f>
        <v>0</v>
      </c>
      <c r="D79" s="232"/>
      <c r="E79" s="233"/>
      <c r="F79" s="56"/>
      <c r="G79" s="232"/>
      <c r="H79" s="232"/>
      <c r="I79" s="59"/>
      <c r="J79" s="232"/>
      <c r="K79" s="232"/>
      <c r="L79" s="56"/>
      <c r="M79" s="232"/>
      <c r="N79" s="232"/>
      <c r="O79" s="56"/>
      <c r="P79" s="232"/>
      <c r="Q79" s="232"/>
      <c r="R79" s="59"/>
      <c r="S79" s="241"/>
      <c r="T79" s="241"/>
      <c r="U79" s="59"/>
      <c r="V79" s="241"/>
      <c r="W79" s="241"/>
      <c r="X79" s="59"/>
      <c r="Y79" s="241"/>
      <c r="Z79" s="241"/>
      <c r="AA79" s="59"/>
      <c r="AB79" s="241"/>
      <c r="AC79" s="241"/>
      <c r="AD79" s="59"/>
      <c r="AE79" s="241"/>
      <c r="AF79" s="241"/>
      <c r="AG79" s="59"/>
      <c r="AH79" s="241"/>
      <c r="AI79" s="241"/>
      <c r="AJ79" s="59"/>
      <c r="AK79" s="241"/>
      <c r="AL79" s="241"/>
      <c r="AM79" s="54"/>
    </row>
    <row r="80" spans="1:39" ht="17.100000000000001" customHeight="1" x14ac:dyDescent="0.3">
      <c r="A80" s="398"/>
      <c r="B80" s="164" t="s">
        <v>110</v>
      </c>
      <c r="C80" s="222">
        <f>+Gastos!D106</f>
        <v>0</v>
      </c>
      <c r="D80" s="225"/>
      <c r="E80" s="226">
        <v>0</v>
      </c>
      <c r="F80" s="56"/>
      <c r="G80" s="225"/>
      <c r="H80" s="225"/>
      <c r="I80" s="59"/>
      <c r="J80" s="225"/>
      <c r="K80" s="225">
        <v>25000</v>
      </c>
      <c r="L80" s="56"/>
      <c r="M80" s="225"/>
      <c r="N80" s="225">
        <v>25000</v>
      </c>
      <c r="O80" s="56"/>
      <c r="P80" s="225"/>
      <c r="Q80" s="225">
        <v>25000</v>
      </c>
      <c r="R80" s="59"/>
      <c r="S80" s="237"/>
      <c r="T80" s="237">
        <v>25000</v>
      </c>
      <c r="U80" s="59"/>
      <c r="V80" s="237"/>
      <c r="W80" s="237">
        <v>25000</v>
      </c>
      <c r="X80" s="59"/>
      <c r="Y80" s="237"/>
      <c r="Z80" s="237">
        <v>25000</v>
      </c>
      <c r="AA80" s="59"/>
      <c r="AB80" s="237"/>
      <c r="AC80" s="237">
        <v>25000</v>
      </c>
      <c r="AD80" s="59"/>
      <c r="AE80" s="237"/>
      <c r="AF80" s="237">
        <v>25000</v>
      </c>
      <c r="AG80" s="59"/>
      <c r="AH80" s="237"/>
      <c r="AI80" s="237">
        <v>25000</v>
      </c>
      <c r="AJ80" s="59"/>
      <c r="AK80" s="237"/>
      <c r="AL80" s="237">
        <v>25000</v>
      </c>
      <c r="AM80" s="54"/>
    </row>
    <row r="81" spans="1:39" s="136" customFormat="1" ht="17.100000000000001" customHeight="1" x14ac:dyDescent="0.3">
      <c r="A81" s="398"/>
      <c r="B81" s="161" t="s">
        <v>167</v>
      </c>
      <c r="C81" s="223">
        <f>SUM(C76:C80)</f>
        <v>250</v>
      </c>
      <c r="D81" s="227">
        <f>SUM(D76:D80)</f>
        <v>150</v>
      </c>
      <c r="E81" s="227">
        <f>SUM(E76:E80)</f>
        <v>0</v>
      </c>
      <c r="F81" s="151"/>
      <c r="G81" s="227">
        <f>SUM(G76:G80)</f>
        <v>25000</v>
      </c>
      <c r="H81" s="227">
        <f>SUM(H76:H80)</f>
        <v>25000</v>
      </c>
      <c r="I81" s="152"/>
      <c r="J81" s="227">
        <f>SUM(J76:J80)</f>
        <v>1000</v>
      </c>
      <c r="K81" s="227">
        <f>SUM(K76:K80)</f>
        <v>35000</v>
      </c>
      <c r="L81" s="151"/>
      <c r="M81" s="227">
        <f>SUM(M76:M80)</f>
        <v>1000</v>
      </c>
      <c r="N81" s="227">
        <f>SUM(N76:N80)</f>
        <v>35000</v>
      </c>
      <c r="O81" s="151"/>
      <c r="P81" s="227">
        <f>SUM(P76:P80)</f>
        <v>1000</v>
      </c>
      <c r="Q81" s="227">
        <f>SUM(Q76:Q80)</f>
        <v>35000</v>
      </c>
      <c r="R81" s="153"/>
      <c r="S81" s="238">
        <f>SUM(S76:S80)</f>
        <v>1000</v>
      </c>
      <c r="T81" s="238">
        <f>SUM(T76:T80)</f>
        <v>35000</v>
      </c>
      <c r="U81" s="153"/>
      <c r="V81" s="238">
        <f>SUM(V76:V80)</f>
        <v>1000</v>
      </c>
      <c r="W81" s="238">
        <f>SUM(W76:W80)</f>
        <v>35000</v>
      </c>
      <c r="X81" s="153"/>
      <c r="Y81" s="238">
        <f>SUM(Y76:Y80)</f>
        <v>1000</v>
      </c>
      <c r="Z81" s="238">
        <f>SUM(Z76:Z80)</f>
        <v>35000</v>
      </c>
      <c r="AA81" s="153"/>
      <c r="AB81" s="238">
        <f>SUM(AB76:AB80)</f>
        <v>1000</v>
      </c>
      <c r="AC81" s="238">
        <f>SUM(AC76:AC80)</f>
        <v>35000</v>
      </c>
      <c r="AD81" s="153"/>
      <c r="AE81" s="238">
        <f>SUM(AE76:AE80)</f>
        <v>1000</v>
      </c>
      <c r="AF81" s="238">
        <f>SUM(AF76:AF80)</f>
        <v>35000</v>
      </c>
      <c r="AG81" s="153"/>
      <c r="AH81" s="238">
        <f>SUM(AH76:AH80)</f>
        <v>1000</v>
      </c>
      <c r="AI81" s="238">
        <f>SUM(AI76:AI80)</f>
        <v>35000</v>
      </c>
      <c r="AJ81" s="153"/>
      <c r="AK81" s="238">
        <f>SUM(AK76:AK80)</f>
        <v>1000</v>
      </c>
      <c r="AL81" s="238">
        <f>SUM(AL76:AL80)</f>
        <v>35000</v>
      </c>
      <c r="AM81" s="137"/>
    </row>
    <row r="82" spans="1:39" ht="17.100000000000001" customHeight="1" x14ac:dyDescent="0.3">
      <c r="B82" s="165"/>
      <c r="D82" s="234"/>
      <c r="E82" s="234"/>
      <c r="G82" s="234"/>
      <c r="H82" s="234"/>
      <c r="J82" s="234"/>
      <c r="K82" s="234"/>
      <c r="M82" s="234"/>
      <c r="N82" s="234"/>
      <c r="P82" s="234"/>
      <c r="Q82" s="234"/>
      <c r="S82" s="242"/>
      <c r="T82" s="242"/>
      <c r="V82" s="242"/>
      <c r="W82" s="242"/>
      <c r="Y82" s="242"/>
      <c r="Z82" s="242"/>
      <c r="AB82" s="242"/>
      <c r="AC82" s="242"/>
      <c r="AE82" s="242"/>
      <c r="AF82" s="242"/>
      <c r="AH82" s="242"/>
      <c r="AI82" s="242"/>
      <c r="AK82" s="242"/>
      <c r="AL82" s="242"/>
    </row>
    <row r="83" spans="1:39" ht="17.100000000000001" customHeight="1" x14ac:dyDescent="0.3">
      <c r="A83" s="394" t="s">
        <v>111</v>
      </c>
      <c r="B83" s="160" t="s">
        <v>113</v>
      </c>
      <c r="C83" s="222">
        <f>+Gastos!D110</f>
        <v>1000</v>
      </c>
      <c r="D83" s="230">
        <v>0</v>
      </c>
      <c r="E83" s="231"/>
      <c r="F83" s="56"/>
      <c r="G83" s="230">
        <v>10000</v>
      </c>
      <c r="H83" s="230">
        <v>10000</v>
      </c>
      <c r="I83" s="59"/>
      <c r="J83" s="230">
        <v>0</v>
      </c>
      <c r="K83" s="230"/>
      <c r="L83" s="56"/>
      <c r="M83" s="230">
        <v>0</v>
      </c>
      <c r="N83" s="230"/>
      <c r="O83" s="56"/>
      <c r="P83" s="230">
        <v>0</v>
      </c>
      <c r="Q83" s="230"/>
      <c r="R83" s="59"/>
      <c r="S83" s="240">
        <v>0</v>
      </c>
      <c r="T83" s="240"/>
      <c r="U83" s="59"/>
      <c r="V83" s="240">
        <v>0</v>
      </c>
      <c r="W83" s="240"/>
      <c r="X83" s="59"/>
      <c r="Y83" s="240">
        <v>0</v>
      </c>
      <c r="Z83" s="240"/>
      <c r="AA83" s="59"/>
      <c r="AB83" s="240">
        <v>0</v>
      </c>
      <c r="AC83" s="240"/>
      <c r="AD83" s="59"/>
      <c r="AE83" s="240">
        <v>0</v>
      </c>
      <c r="AF83" s="240"/>
      <c r="AG83" s="59"/>
      <c r="AH83" s="240">
        <v>0</v>
      </c>
      <c r="AI83" s="240"/>
      <c r="AJ83" s="59"/>
      <c r="AK83" s="240">
        <v>0</v>
      </c>
      <c r="AL83" s="240"/>
      <c r="AM83" s="54"/>
    </row>
    <row r="84" spans="1:39" ht="17.100000000000001" customHeight="1" x14ac:dyDescent="0.3">
      <c r="A84" s="394"/>
      <c r="B84" s="52" t="s">
        <v>114</v>
      </c>
      <c r="C84" s="222">
        <f>+Gastos!D111</f>
        <v>700</v>
      </c>
      <c r="D84" s="232">
        <v>0</v>
      </c>
      <c r="E84" s="233"/>
      <c r="F84" s="56"/>
      <c r="G84" s="232">
        <v>7000</v>
      </c>
      <c r="H84" s="232">
        <v>7000</v>
      </c>
      <c r="I84" s="59"/>
      <c r="J84" s="232">
        <v>0</v>
      </c>
      <c r="K84" s="232"/>
      <c r="L84" s="56"/>
      <c r="M84" s="232">
        <v>0</v>
      </c>
      <c r="N84" s="232"/>
      <c r="O84" s="56"/>
      <c r="P84" s="232">
        <v>0</v>
      </c>
      <c r="Q84" s="232"/>
      <c r="R84" s="59"/>
      <c r="S84" s="241">
        <v>0</v>
      </c>
      <c r="T84" s="241"/>
      <c r="U84" s="59"/>
      <c r="V84" s="241">
        <v>0</v>
      </c>
      <c r="W84" s="241"/>
      <c r="X84" s="59"/>
      <c r="Y84" s="241">
        <v>0</v>
      </c>
      <c r="Z84" s="241"/>
      <c r="AA84" s="59"/>
      <c r="AB84" s="241">
        <v>0</v>
      </c>
      <c r="AC84" s="241"/>
      <c r="AD84" s="59"/>
      <c r="AE84" s="241">
        <v>0</v>
      </c>
      <c r="AF84" s="241"/>
      <c r="AG84" s="59"/>
      <c r="AH84" s="241">
        <v>0</v>
      </c>
      <c r="AI84" s="241"/>
      <c r="AJ84" s="59"/>
      <c r="AK84" s="241">
        <v>0</v>
      </c>
      <c r="AL84" s="241"/>
      <c r="AM84" s="54"/>
    </row>
    <row r="85" spans="1:39" ht="17.100000000000001" customHeight="1" x14ac:dyDescent="0.3">
      <c r="A85" s="394"/>
      <c r="B85" s="52" t="s">
        <v>115</v>
      </c>
      <c r="C85" s="222">
        <f>+Gastos!D112</f>
        <v>1000</v>
      </c>
      <c r="D85" s="232">
        <v>0</v>
      </c>
      <c r="E85" s="233"/>
      <c r="F85" s="56"/>
      <c r="G85" s="232">
        <v>10000</v>
      </c>
      <c r="H85" s="232">
        <v>10000</v>
      </c>
      <c r="I85" s="59"/>
      <c r="J85" s="232">
        <v>0</v>
      </c>
      <c r="K85" s="232"/>
      <c r="L85" s="56"/>
      <c r="M85" s="232">
        <v>0</v>
      </c>
      <c r="N85" s="232"/>
      <c r="O85" s="56"/>
      <c r="P85" s="232">
        <v>0</v>
      </c>
      <c r="Q85" s="232"/>
      <c r="R85" s="59"/>
      <c r="S85" s="241">
        <v>0</v>
      </c>
      <c r="T85" s="241"/>
      <c r="U85" s="59"/>
      <c r="V85" s="241">
        <v>0</v>
      </c>
      <c r="W85" s="241"/>
      <c r="X85" s="59"/>
      <c r="Y85" s="241">
        <v>0</v>
      </c>
      <c r="Z85" s="241"/>
      <c r="AA85" s="59"/>
      <c r="AB85" s="241">
        <v>0</v>
      </c>
      <c r="AC85" s="241"/>
      <c r="AD85" s="59"/>
      <c r="AE85" s="241">
        <v>0</v>
      </c>
      <c r="AF85" s="241"/>
      <c r="AG85" s="59"/>
      <c r="AH85" s="241">
        <v>0</v>
      </c>
      <c r="AI85" s="241"/>
      <c r="AJ85" s="59"/>
      <c r="AK85" s="241">
        <v>0</v>
      </c>
      <c r="AL85" s="241"/>
      <c r="AM85" s="54"/>
    </row>
    <row r="86" spans="1:39" ht="17.100000000000001" customHeight="1" x14ac:dyDescent="0.3">
      <c r="A86" s="394"/>
      <c r="B86" s="52" t="s">
        <v>279</v>
      </c>
      <c r="C86" s="222">
        <f>+Gastos!D113</f>
        <v>1000</v>
      </c>
      <c r="D86" s="232">
        <v>200</v>
      </c>
      <c r="E86" s="233">
        <v>150</v>
      </c>
      <c r="F86" s="56"/>
      <c r="G86" s="232">
        <v>10000</v>
      </c>
      <c r="H86" s="232">
        <v>10000</v>
      </c>
      <c r="I86" s="59"/>
      <c r="J86" s="232">
        <v>170000</v>
      </c>
      <c r="K86" s="232">
        <v>170000</v>
      </c>
      <c r="L86" s="56"/>
      <c r="M86" s="232">
        <v>170000</v>
      </c>
      <c r="N86" s="232">
        <v>170000</v>
      </c>
      <c r="O86" s="56"/>
      <c r="P86" s="232">
        <v>170000</v>
      </c>
      <c r="Q86" s="232">
        <v>170000</v>
      </c>
      <c r="R86" s="59"/>
      <c r="S86" s="241">
        <v>170000</v>
      </c>
      <c r="T86" s="241">
        <v>170000</v>
      </c>
      <c r="U86" s="59"/>
      <c r="V86" s="241">
        <v>170000</v>
      </c>
      <c r="W86" s="241">
        <v>170000</v>
      </c>
      <c r="X86" s="59"/>
      <c r="Y86" s="241">
        <v>170000</v>
      </c>
      <c r="Z86" s="241">
        <v>170000</v>
      </c>
      <c r="AA86" s="59"/>
      <c r="AB86" s="241">
        <v>170000</v>
      </c>
      <c r="AC86" s="241">
        <v>170000</v>
      </c>
      <c r="AD86" s="59"/>
      <c r="AE86" s="241">
        <v>170000</v>
      </c>
      <c r="AF86" s="241">
        <v>170000</v>
      </c>
      <c r="AG86" s="59"/>
      <c r="AH86" s="241">
        <v>170000</v>
      </c>
      <c r="AI86" s="241">
        <v>170000</v>
      </c>
      <c r="AJ86" s="59"/>
      <c r="AK86" s="241">
        <v>170000</v>
      </c>
      <c r="AL86" s="241">
        <v>170000</v>
      </c>
      <c r="AM86" s="54"/>
    </row>
    <row r="87" spans="1:39" ht="17.100000000000001" customHeight="1" x14ac:dyDescent="0.3">
      <c r="A87" s="394"/>
      <c r="B87" s="164" t="s">
        <v>116</v>
      </c>
      <c r="C87" s="222">
        <f>+Gastos!D114</f>
        <v>0</v>
      </c>
      <c r="D87" s="225"/>
      <c r="E87" s="226"/>
      <c r="F87" s="56"/>
      <c r="G87" s="225"/>
      <c r="H87" s="225"/>
      <c r="I87" s="59"/>
      <c r="J87" s="225"/>
      <c r="K87" s="225"/>
      <c r="L87" s="56"/>
      <c r="M87" s="225"/>
      <c r="N87" s="225"/>
      <c r="O87" s="56"/>
      <c r="P87" s="225"/>
      <c r="Q87" s="225"/>
      <c r="R87" s="59"/>
      <c r="S87" s="237"/>
      <c r="T87" s="237"/>
      <c r="U87" s="59"/>
      <c r="V87" s="237"/>
      <c r="W87" s="237"/>
      <c r="X87" s="59"/>
      <c r="Y87" s="237"/>
      <c r="Z87" s="237"/>
      <c r="AA87" s="59"/>
      <c r="AB87" s="237"/>
      <c r="AC87" s="237"/>
      <c r="AD87" s="59"/>
      <c r="AE87" s="237"/>
      <c r="AF87" s="237"/>
      <c r="AG87" s="59"/>
      <c r="AH87" s="237"/>
      <c r="AI87" s="237"/>
      <c r="AJ87" s="59"/>
      <c r="AK87" s="237"/>
      <c r="AL87" s="237"/>
      <c r="AM87" s="54"/>
    </row>
    <row r="88" spans="1:39" s="136" customFormat="1" ht="17.100000000000001" customHeight="1" x14ac:dyDescent="0.3">
      <c r="A88" s="394"/>
      <c r="B88" s="161" t="s">
        <v>167</v>
      </c>
      <c r="C88" s="223">
        <f>SUM(C83:C87)</f>
        <v>3700</v>
      </c>
      <c r="D88" s="227">
        <f>SUM(D83:D87)</f>
        <v>200</v>
      </c>
      <c r="E88" s="227">
        <f>SUM(E83:E87)</f>
        <v>150</v>
      </c>
      <c r="F88" s="151"/>
      <c r="G88" s="227">
        <f>SUM(G83:G87)</f>
        <v>37000</v>
      </c>
      <c r="H88" s="227">
        <f>SUM(H83:H87)</f>
        <v>37000</v>
      </c>
      <c r="I88" s="152"/>
      <c r="J88" s="227">
        <f>SUM(J83:J87)</f>
        <v>170000</v>
      </c>
      <c r="K88" s="227">
        <f>SUM(K83:K87)</f>
        <v>170000</v>
      </c>
      <c r="L88" s="151"/>
      <c r="M88" s="227">
        <f>SUM(M83:M87)</f>
        <v>170000</v>
      </c>
      <c r="N88" s="227">
        <f>SUM(N83:N87)</f>
        <v>170000</v>
      </c>
      <c r="O88" s="151"/>
      <c r="P88" s="227">
        <f>SUM(P83:P87)</f>
        <v>170000</v>
      </c>
      <c r="Q88" s="227">
        <f>SUM(Q83:Q87)</f>
        <v>170000</v>
      </c>
      <c r="R88" s="153"/>
      <c r="S88" s="238">
        <f>SUM(S83:S87)</f>
        <v>170000</v>
      </c>
      <c r="T88" s="238">
        <f>SUM(T83:T87)</f>
        <v>170000</v>
      </c>
      <c r="U88" s="153"/>
      <c r="V88" s="238">
        <f>SUM(V83:V87)</f>
        <v>170000</v>
      </c>
      <c r="W88" s="238">
        <f>SUM(W83:W87)</f>
        <v>170000</v>
      </c>
      <c r="X88" s="153"/>
      <c r="Y88" s="238">
        <f>SUM(Y83:Y87)</f>
        <v>170000</v>
      </c>
      <c r="Z88" s="238">
        <f>SUM(Z83:Z87)</f>
        <v>170000</v>
      </c>
      <c r="AA88" s="153"/>
      <c r="AB88" s="238">
        <f>SUM(AB83:AB87)</f>
        <v>170000</v>
      </c>
      <c r="AC88" s="238">
        <f>SUM(AC83:AC87)</f>
        <v>170000</v>
      </c>
      <c r="AD88" s="153"/>
      <c r="AE88" s="238">
        <f>SUM(AE83:AE87)</f>
        <v>170000</v>
      </c>
      <c r="AF88" s="238">
        <f>SUM(AF83:AF87)</f>
        <v>170000</v>
      </c>
      <c r="AG88" s="153"/>
      <c r="AH88" s="238">
        <f>SUM(AH83:AH87)</f>
        <v>170000</v>
      </c>
      <c r="AI88" s="238">
        <f>SUM(AI83:AI87)</f>
        <v>170000</v>
      </c>
      <c r="AJ88" s="153"/>
      <c r="AK88" s="238">
        <f>SUM(AK83:AK87)</f>
        <v>170000</v>
      </c>
      <c r="AL88" s="238">
        <f>SUM(AL83:AL87)</f>
        <v>170000</v>
      </c>
      <c r="AM88" s="137"/>
    </row>
    <row r="89" spans="1:39" ht="17.100000000000001" customHeight="1" x14ac:dyDescent="0.3">
      <c r="B89" s="165"/>
      <c r="D89" s="234"/>
      <c r="E89" s="234"/>
      <c r="G89" s="234"/>
      <c r="H89" s="234"/>
      <c r="J89" s="234"/>
      <c r="K89" s="234"/>
      <c r="M89" s="234"/>
      <c r="N89" s="234"/>
      <c r="P89" s="234"/>
      <c r="Q89" s="234"/>
      <c r="S89" s="242"/>
      <c r="T89" s="242"/>
      <c r="V89" s="242"/>
      <c r="W89" s="242"/>
      <c r="Y89" s="242"/>
      <c r="Z89" s="242"/>
      <c r="AB89" s="242"/>
      <c r="AC89" s="242"/>
      <c r="AE89" s="242"/>
      <c r="AF89" s="242"/>
      <c r="AH89" s="242"/>
      <c r="AI89" s="242"/>
      <c r="AK89" s="242"/>
      <c r="AL89" s="242"/>
    </row>
    <row r="90" spans="1:39" ht="17.100000000000001" customHeight="1" x14ac:dyDescent="0.3">
      <c r="A90" s="394" t="s">
        <v>117</v>
      </c>
      <c r="B90" s="160" t="s">
        <v>119</v>
      </c>
      <c r="C90" s="222">
        <f>+Gastos!D118</f>
        <v>100</v>
      </c>
      <c r="D90" s="230">
        <v>300</v>
      </c>
      <c r="E90" s="231">
        <v>125</v>
      </c>
      <c r="F90" s="56"/>
      <c r="G90" s="230">
        <v>10000</v>
      </c>
      <c r="H90" s="230">
        <v>10000</v>
      </c>
      <c r="I90" s="59"/>
      <c r="J90" s="230">
        <v>30000</v>
      </c>
      <c r="K90" s="230">
        <v>30000</v>
      </c>
      <c r="L90" s="56"/>
      <c r="M90" s="230">
        <v>30000</v>
      </c>
      <c r="N90" s="230">
        <v>30000</v>
      </c>
      <c r="O90" s="56"/>
      <c r="P90" s="230">
        <v>30000</v>
      </c>
      <c r="Q90" s="230">
        <v>30000</v>
      </c>
      <c r="R90" s="59"/>
      <c r="S90" s="240">
        <v>30000</v>
      </c>
      <c r="T90" s="240">
        <v>30000</v>
      </c>
      <c r="U90" s="59"/>
      <c r="V90" s="240">
        <v>30000</v>
      </c>
      <c r="W90" s="240">
        <v>30000</v>
      </c>
      <c r="X90" s="59"/>
      <c r="Y90" s="240">
        <v>30000</v>
      </c>
      <c r="Z90" s="240">
        <v>30000</v>
      </c>
      <c r="AA90" s="59"/>
      <c r="AB90" s="240">
        <v>30000</v>
      </c>
      <c r="AC90" s="240">
        <v>30000</v>
      </c>
      <c r="AD90" s="59"/>
      <c r="AE90" s="240">
        <v>30000</v>
      </c>
      <c r="AF90" s="240">
        <v>30000</v>
      </c>
      <c r="AG90" s="59"/>
      <c r="AH90" s="240">
        <v>30000</v>
      </c>
      <c r="AI90" s="240">
        <v>30000</v>
      </c>
      <c r="AJ90" s="59"/>
      <c r="AK90" s="240">
        <v>30000</v>
      </c>
      <c r="AL90" s="240">
        <v>30000</v>
      </c>
      <c r="AM90" s="54"/>
    </row>
    <row r="91" spans="1:39" ht="17.100000000000001" customHeight="1" x14ac:dyDescent="0.3">
      <c r="A91" s="394"/>
      <c r="B91" s="52" t="s">
        <v>120</v>
      </c>
      <c r="C91" s="222">
        <f>+Gastos!D119</f>
        <v>0</v>
      </c>
      <c r="D91" s="232">
        <v>450</v>
      </c>
      <c r="E91" s="233">
        <v>200</v>
      </c>
      <c r="F91" s="56"/>
      <c r="G91" s="232"/>
      <c r="H91" s="232"/>
      <c r="I91" s="59"/>
      <c r="J91" s="232"/>
      <c r="K91" s="232"/>
      <c r="L91" s="56"/>
      <c r="M91" s="232"/>
      <c r="N91" s="232"/>
      <c r="O91" s="56"/>
      <c r="P91" s="232"/>
      <c r="Q91" s="232"/>
      <c r="R91" s="59"/>
      <c r="S91" s="241"/>
      <c r="T91" s="241"/>
      <c r="U91" s="59"/>
      <c r="V91" s="241"/>
      <c r="W91" s="241"/>
      <c r="X91" s="59"/>
      <c r="Y91" s="241"/>
      <c r="Z91" s="241"/>
      <c r="AA91" s="59"/>
      <c r="AB91" s="241"/>
      <c r="AC91" s="241"/>
      <c r="AD91" s="59"/>
      <c r="AE91" s="241"/>
      <c r="AF91" s="241"/>
      <c r="AG91" s="59"/>
      <c r="AH91" s="241"/>
      <c r="AI91" s="241"/>
      <c r="AJ91" s="59"/>
      <c r="AK91" s="241"/>
      <c r="AL91" s="241"/>
      <c r="AM91" s="54"/>
    </row>
    <row r="92" spans="1:39" ht="17.100000000000001" customHeight="1" x14ac:dyDescent="0.3">
      <c r="A92" s="394"/>
      <c r="B92" s="52" t="s">
        <v>296</v>
      </c>
      <c r="C92" s="222">
        <f>+Gastos!D120</f>
        <v>250</v>
      </c>
      <c r="D92" s="232">
        <v>250</v>
      </c>
      <c r="E92" s="233">
        <v>250</v>
      </c>
      <c r="F92" s="56"/>
      <c r="G92" s="232">
        <v>25000</v>
      </c>
      <c r="H92" s="232">
        <v>25000</v>
      </c>
      <c r="I92" s="59"/>
      <c r="J92" s="232">
        <v>25000</v>
      </c>
      <c r="K92" s="232">
        <v>25000</v>
      </c>
      <c r="L92" s="56"/>
      <c r="M92" s="232">
        <v>25000</v>
      </c>
      <c r="N92" s="232">
        <v>25000</v>
      </c>
      <c r="O92" s="56"/>
      <c r="P92" s="232">
        <v>25000</v>
      </c>
      <c r="Q92" s="232">
        <v>25000</v>
      </c>
      <c r="R92" s="59"/>
      <c r="S92" s="241">
        <v>25000</v>
      </c>
      <c r="T92" s="241">
        <v>25000</v>
      </c>
      <c r="U92" s="59"/>
      <c r="V92" s="241">
        <v>25000</v>
      </c>
      <c r="W92" s="241">
        <v>25000</v>
      </c>
      <c r="X92" s="59"/>
      <c r="Y92" s="241">
        <v>25000</v>
      </c>
      <c r="Z92" s="241">
        <v>25000</v>
      </c>
      <c r="AA92" s="59"/>
      <c r="AB92" s="241">
        <v>25000</v>
      </c>
      <c r="AC92" s="241">
        <v>25000</v>
      </c>
      <c r="AD92" s="59"/>
      <c r="AE92" s="241">
        <v>25000</v>
      </c>
      <c r="AF92" s="241">
        <v>25000</v>
      </c>
      <c r="AG92" s="59"/>
      <c r="AH92" s="241">
        <v>25000</v>
      </c>
      <c r="AI92" s="241">
        <v>25000</v>
      </c>
      <c r="AJ92" s="59"/>
      <c r="AK92" s="241">
        <v>25000</v>
      </c>
      <c r="AL92" s="241">
        <v>25000</v>
      </c>
      <c r="AM92" s="54"/>
    </row>
    <row r="93" spans="1:39" ht="17.100000000000001" customHeight="1" x14ac:dyDescent="0.3">
      <c r="A93" s="394"/>
      <c r="B93" s="52" t="s">
        <v>121</v>
      </c>
      <c r="C93" s="222">
        <f>+Gastos!D121</f>
        <v>500</v>
      </c>
      <c r="D93" s="232"/>
      <c r="E93" s="233"/>
      <c r="F93" s="56"/>
      <c r="G93" s="232">
        <v>5000</v>
      </c>
      <c r="H93" s="232">
        <v>5000</v>
      </c>
      <c r="I93" s="59"/>
      <c r="J93" s="232"/>
      <c r="K93" s="232"/>
      <c r="L93" s="56"/>
      <c r="M93" s="232"/>
      <c r="N93" s="232"/>
      <c r="O93" s="56"/>
      <c r="P93" s="232"/>
      <c r="Q93" s="232"/>
      <c r="R93" s="59"/>
      <c r="S93" s="241"/>
      <c r="T93" s="241"/>
      <c r="U93" s="59"/>
      <c r="V93" s="241"/>
      <c r="W93" s="241"/>
      <c r="X93" s="59"/>
      <c r="Y93" s="241"/>
      <c r="Z93" s="241"/>
      <c r="AA93" s="59"/>
      <c r="AB93" s="241"/>
      <c r="AC93" s="241"/>
      <c r="AD93" s="59"/>
      <c r="AE93" s="241"/>
      <c r="AF93" s="241"/>
      <c r="AG93" s="59"/>
      <c r="AH93" s="241"/>
      <c r="AI93" s="241"/>
      <c r="AJ93" s="59"/>
      <c r="AK93" s="241"/>
      <c r="AL93" s="241"/>
      <c r="AM93" s="54"/>
    </row>
    <row r="94" spans="1:39" ht="17.100000000000001" customHeight="1" x14ac:dyDescent="0.3">
      <c r="A94" s="394"/>
      <c r="B94" s="164" t="s">
        <v>47</v>
      </c>
      <c r="C94" s="222">
        <f>+Gastos!D122</f>
        <v>0</v>
      </c>
      <c r="D94" s="225"/>
      <c r="E94" s="226"/>
      <c r="F94" s="56"/>
      <c r="G94" s="225"/>
      <c r="H94" s="225"/>
      <c r="I94" s="59"/>
      <c r="J94" s="225"/>
      <c r="K94" s="225"/>
      <c r="L94" s="56"/>
      <c r="M94" s="225"/>
      <c r="N94" s="225"/>
      <c r="O94" s="56"/>
      <c r="P94" s="225"/>
      <c r="Q94" s="225"/>
      <c r="R94" s="59"/>
      <c r="S94" s="237"/>
      <c r="T94" s="237"/>
      <c r="U94" s="59"/>
      <c r="V94" s="237"/>
      <c r="W94" s="237"/>
      <c r="X94" s="59"/>
      <c r="Y94" s="237"/>
      <c r="Z94" s="237"/>
      <c r="AA94" s="59"/>
      <c r="AB94" s="237"/>
      <c r="AC94" s="237"/>
      <c r="AD94" s="59"/>
      <c r="AE94" s="237"/>
      <c r="AF94" s="237"/>
      <c r="AG94" s="59"/>
      <c r="AH94" s="237"/>
      <c r="AI94" s="237"/>
      <c r="AJ94" s="59"/>
      <c r="AK94" s="237"/>
      <c r="AL94" s="237"/>
      <c r="AM94" s="54"/>
    </row>
    <row r="95" spans="1:39" s="136" customFormat="1" ht="17.100000000000001" customHeight="1" x14ac:dyDescent="0.3">
      <c r="A95" s="394"/>
      <c r="B95" s="161" t="s">
        <v>167</v>
      </c>
      <c r="C95" s="223">
        <f>SUM(C90:C94)</f>
        <v>850</v>
      </c>
      <c r="D95" s="227">
        <f>SUM(D90:D94)</f>
        <v>1000</v>
      </c>
      <c r="E95" s="227">
        <f>SUM(E90:E94)</f>
        <v>575</v>
      </c>
      <c r="F95" s="151"/>
      <c r="G95" s="227">
        <f>SUM(G90:G94)</f>
        <v>40000</v>
      </c>
      <c r="H95" s="227">
        <f>SUM(H90:H94)</f>
        <v>40000</v>
      </c>
      <c r="I95" s="152"/>
      <c r="J95" s="227">
        <f>SUM(J90:J94)</f>
        <v>55000</v>
      </c>
      <c r="K95" s="227">
        <f>SUM(K90:K94)</f>
        <v>55000</v>
      </c>
      <c r="L95" s="151"/>
      <c r="M95" s="227">
        <f>SUM(M90:M94)</f>
        <v>55000</v>
      </c>
      <c r="N95" s="227">
        <f>SUM(N90:N94)</f>
        <v>55000</v>
      </c>
      <c r="O95" s="151"/>
      <c r="P95" s="227">
        <f>SUM(P90:P94)</f>
        <v>55000</v>
      </c>
      <c r="Q95" s="227">
        <f>SUM(Q90:Q94)</f>
        <v>55000</v>
      </c>
      <c r="R95" s="153"/>
      <c r="S95" s="238">
        <f>SUM(S90:S94)</f>
        <v>55000</v>
      </c>
      <c r="T95" s="238">
        <f>SUM(T90:T94)</f>
        <v>55000</v>
      </c>
      <c r="U95" s="153"/>
      <c r="V95" s="238">
        <f>SUM(V90:V94)</f>
        <v>55000</v>
      </c>
      <c r="W95" s="238">
        <f>SUM(W90:W94)</f>
        <v>55000</v>
      </c>
      <c r="X95" s="153"/>
      <c r="Y95" s="238">
        <f>SUM(Y90:Y94)</f>
        <v>55000</v>
      </c>
      <c r="Z95" s="238">
        <f>SUM(Z90:Z94)</f>
        <v>55000</v>
      </c>
      <c r="AA95" s="153"/>
      <c r="AB95" s="238">
        <f>SUM(AB90:AB94)</f>
        <v>55000</v>
      </c>
      <c r="AC95" s="238">
        <f>SUM(AC90:AC94)</f>
        <v>55000</v>
      </c>
      <c r="AD95" s="153"/>
      <c r="AE95" s="238">
        <f>SUM(AE90:AE94)</f>
        <v>55000</v>
      </c>
      <c r="AF95" s="238">
        <f>SUM(AF90:AF94)</f>
        <v>55000</v>
      </c>
      <c r="AG95" s="153"/>
      <c r="AH95" s="238">
        <f>SUM(AH90:AH94)</f>
        <v>55000</v>
      </c>
      <c r="AI95" s="238">
        <f>SUM(AI90:AI94)</f>
        <v>55000</v>
      </c>
      <c r="AJ95" s="153"/>
      <c r="AK95" s="238">
        <f>SUM(AK90:AK94)</f>
        <v>55000</v>
      </c>
      <c r="AL95" s="238">
        <f>SUM(AL90:AL94)</f>
        <v>55000</v>
      </c>
      <c r="AM95" s="137"/>
    </row>
    <row r="96" spans="1:39" ht="17.100000000000001" customHeight="1" x14ac:dyDescent="0.3">
      <c r="B96" s="165"/>
      <c r="D96" s="234"/>
      <c r="E96" s="234"/>
      <c r="G96" s="234"/>
      <c r="H96" s="234"/>
      <c r="J96" s="234"/>
      <c r="K96" s="234"/>
      <c r="M96" s="234"/>
      <c r="N96" s="234"/>
      <c r="P96" s="234"/>
      <c r="Q96" s="234"/>
      <c r="S96" s="242"/>
      <c r="T96" s="242"/>
      <c r="V96" s="242"/>
      <c r="W96" s="242"/>
      <c r="Y96" s="242"/>
      <c r="Z96" s="242"/>
      <c r="AB96" s="242"/>
      <c r="AC96" s="242"/>
      <c r="AE96" s="242"/>
      <c r="AF96" s="242"/>
      <c r="AH96" s="242"/>
      <c r="AI96" s="242"/>
      <c r="AK96" s="242"/>
      <c r="AL96" s="242"/>
    </row>
    <row r="97" spans="1:39" ht="17.100000000000001" customHeight="1" x14ac:dyDescent="0.3">
      <c r="A97" s="394" t="s">
        <v>217</v>
      </c>
      <c r="B97" s="160" t="s">
        <v>124</v>
      </c>
      <c r="C97" s="222">
        <f>+Gastos!D126</f>
        <v>0</v>
      </c>
      <c r="D97" s="230"/>
      <c r="E97" s="231"/>
      <c r="F97" s="56"/>
      <c r="G97" s="230"/>
      <c r="H97" s="230"/>
      <c r="I97" s="59"/>
      <c r="J97" s="230"/>
      <c r="K97" s="230"/>
      <c r="L97" s="56"/>
      <c r="M97" s="230"/>
      <c r="N97" s="230"/>
      <c r="O97" s="56"/>
      <c r="P97" s="230"/>
      <c r="Q97" s="230"/>
      <c r="R97" s="59"/>
      <c r="S97" s="240"/>
      <c r="T97" s="240"/>
      <c r="U97" s="59"/>
      <c r="V97" s="240"/>
      <c r="W97" s="240"/>
      <c r="X97" s="59"/>
      <c r="Y97" s="240"/>
      <c r="Z97" s="240"/>
      <c r="AA97" s="59"/>
      <c r="AB97" s="240"/>
      <c r="AC97" s="240"/>
      <c r="AD97" s="59"/>
      <c r="AE97" s="240"/>
      <c r="AF97" s="240"/>
      <c r="AG97" s="59"/>
      <c r="AH97" s="240"/>
      <c r="AI97" s="240"/>
      <c r="AJ97" s="59"/>
      <c r="AK97" s="240"/>
      <c r="AL97" s="240"/>
      <c r="AM97" s="54"/>
    </row>
    <row r="98" spans="1:39" ht="17.100000000000001" customHeight="1" x14ac:dyDescent="0.3">
      <c r="A98" s="394"/>
      <c r="B98" s="52" t="s">
        <v>125</v>
      </c>
      <c r="C98" s="222">
        <f>+Gastos!D127</f>
        <v>0</v>
      </c>
      <c r="D98" s="232"/>
      <c r="E98" s="233"/>
      <c r="F98" s="56"/>
      <c r="G98" s="232"/>
      <c r="H98" s="232"/>
      <c r="I98" s="59"/>
      <c r="J98" s="232"/>
      <c r="K98" s="232"/>
      <c r="L98" s="56"/>
      <c r="M98" s="232"/>
      <c r="N98" s="232"/>
      <c r="O98" s="56"/>
      <c r="P98" s="232"/>
      <c r="Q98" s="232"/>
      <c r="R98" s="59"/>
      <c r="S98" s="241"/>
      <c r="T98" s="241"/>
      <c r="U98" s="59"/>
      <c r="V98" s="241"/>
      <c r="W98" s="241"/>
      <c r="X98" s="59"/>
      <c r="Y98" s="241"/>
      <c r="Z98" s="241"/>
      <c r="AA98" s="59"/>
      <c r="AB98" s="241"/>
      <c r="AC98" s="241"/>
      <c r="AD98" s="59"/>
      <c r="AE98" s="241"/>
      <c r="AF98" s="241"/>
      <c r="AG98" s="59"/>
      <c r="AH98" s="241"/>
      <c r="AI98" s="241"/>
      <c r="AJ98" s="59"/>
      <c r="AK98" s="241"/>
      <c r="AL98" s="241"/>
      <c r="AM98" s="54"/>
    </row>
    <row r="99" spans="1:39" ht="17.100000000000001" customHeight="1" x14ac:dyDescent="0.3">
      <c r="A99" s="394"/>
      <c r="B99" s="52" t="s">
        <v>126</v>
      </c>
      <c r="C99" s="222">
        <f>+Gastos!D128</f>
        <v>500</v>
      </c>
      <c r="D99" s="232">
        <v>500</v>
      </c>
      <c r="E99" s="233">
        <v>100</v>
      </c>
      <c r="F99" s="56"/>
      <c r="G99" s="232">
        <v>0</v>
      </c>
      <c r="H99" s="232">
        <v>0</v>
      </c>
      <c r="I99" s="59"/>
      <c r="J99" s="232"/>
      <c r="K99" s="232"/>
      <c r="L99" s="56"/>
      <c r="M99" s="232"/>
      <c r="N99" s="232"/>
      <c r="O99" s="56"/>
      <c r="P99" s="232"/>
      <c r="Q99" s="232"/>
      <c r="R99" s="59"/>
      <c r="S99" s="241"/>
      <c r="T99" s="241"/>
      <c r="U99" s="59"/>
      <c r="V99" s="241"/>
      <c r="W99" s="241"/>
      <c r="X99" s="59"/>
      <c r="Y99" s="241"/>
      <c r="Z99" s="241"/>
      <c r="AA99" s="59"/>
      <c r="AB99" s="241"/>
      <c r="AC99" s="241"/>
      <c r="AD99" s="59"/>
      <c r="AE99" s="241"/>
      <c r="AF99" s="241"/>
      <c r="AG99" s="59"/>
      <c r="AH99" s="241"/>
      <c r="AI99" s="241"/>
      <c r="AJ99" s="59"/>
      <c r="AK99" s="241"/>
      <c r="AL99" s="241"/>
      <c r="AM99" s="54"/>
    </row>
    <row r="100" spans="1:39" ht="17.100000000000001" customHeight="1" x14ac:dyDescent="0.3">
      <c r="A100" s="394"/>
      <c r="B100" s="52" t="s">
        <v>127</v>
      </c>
      <c r="C100" s="222">
        <f>+Gastos!D129</f>
        <v>0</v>
      </c>
      <c r="D100" s="232"/>
      <c r="E100" s="233"/>
      <c r="F100" s="56"/>
      <c r="G100" s="232"/>
      <c r="H100" s="232"/>
      <c r="I100" s="59"/>
      <c r="J100" s="232"/>
      <c r="K100" s="232"/>
      <c r="L100" s="56"/>
      <c r="M100" s="232"/>
      <c r="N100" s="232"/>
      <c r="O100" s="56"/>
      <c r="P100" s="232"/>
      <c r="Q100" s="232"/>
      <c r="R100" s="59"/>
      <c r="S100" s="241"/>
      <c r="T100" s="241"/>
      <c r="U100" s="59"/>
      <c r="V100" s="241"/>
      <c r="W100" s="241"/>
      <c r="X100" s="59"/>
      <c r="Y100" s="241"/>
      <c r="Z100" s="241"/>
      <c r="AA100" s="59"/>
      <c r="AB100" s="241"/>
      <c r="AC100" s="241"/>
      <c r="AD100" s="59"/>
      <c r="AE100" s="241"/>
      <c r="AF100" s="241"/>
      <c r="AG100" s="59"/>
      <c r="AH100" s="241"/>
      <c r="AI100" s="241"/>
      <c r="AJ100" s="59"/>
      <c r="AK100" s="241"/>
      <c r="AL100" s="241"/>
      <c r="AM100" s="54"/>
    </row>
    <row r="101" spans="1:39" ht="17.100000000000001" customHeight="1" x14ac:dyDescent="0.3">
      <c r="A101" s="394"/>
      <c r="B101" s="52" t="s">
        <v>128</v>
      </c>
      <c r="C101" s="222">
        <f>+Gastos!D130</f>
        <v>5000</v>
      </c>
      <c r="D101" s="232">
        <v>5000</v>
      </c>
      <c r="E101" s="233">
        <v>500</v>
      </c>
      <c r="F101" s="56"/>
      <c r="G101" s="232">
        <v>50000</v>
      </c>
      <c r="H101" s="232">
        <v>50000</v>
      </c>
      <c r="I101" s="59"/>
      <c r="J101" s="232"/>
      <c r="K101" s="232"/>
      <c r="L101" s="56"/>
      <c r="M101" s="232"/>
      <c r="N101" s="232"/>
      <c r="O101" s="56"/>
      <c r="P101" s="232"/>
      <c r="Q101" s="232"/>
      <c r="R101" s="59"/>
      <c r="S101" s="241"/>
      <c r="T101" s="241"/>
      <c r="U101" s="59"/>
      <c r="V101" s="241"/>
      <c r="W101" s="241"/>
      <c r="X101" s="59"/>
      <c r="Y101" s="241"/>
      <c r="Z101" s="241"/>
      <c r="AA101" s="59"/>
      <c r="AB101" s="241"/>
      <c r="AC101" s="241"/>
      <c r="AD101" s="59"/>
      <c r="AE101" s="241"/>
      <c r="AF101" s="241"/>
      <c r="AG101" s="59"/>
      <c r="AH101" s="241"/>
      <c r="AI101" s="241"/>
      <c r="AJ101" s="59"/>
      <c r="AK101" s="241"/>
      <c r="AL101" s="241"/>
      <c r="AM101" s="54"/>
    </row>
    <row r="102" spans="1:39" ht="17.100000000000001" customHeight="1" x14ac:dyDescent="0.3">
      <c r="A102" s="394"/>
      <c r="B102" s="52" t="s">
        <v>129</v>
      </c>
      <c r="C102" s="222">
        <f>+Gastos!D131</f>
        <v>0</v>
      </c>
      <c r="D102" s="232"/>
      <c r="E102" s="233"/>
      <c r="F102" s="56"/>
      <c r="G102" s="232">
        <v>10000</v>
      </c>
      <c r="H102" s="232">
        <v>10000</v>
      </c>
      <c r="I102" s="59"/>
      <c r="J102" s="232"/>
      <c r="K102" s="232"/>
      <c r="L102" s="56"/>
      <c r="M102" s="232"/>
      <c r="N102" s="232"/>
      <c r="O102" s="56"/>
      <c r="P102" s="232"/>
      <c r="Q102" s="232"/>
      <c r="R102" s="59"/>
      <c r="S102" s="241"/>
      <c r="T102" s="241"/>
      <c r="U102" s="59"/>
      <c r="V102" s="241"/>
      <c r="W102" s="241"/>
      <c r="X102" s="59"/>
      <c r="Y102" s="241"/>
      <c r="Z102" s="241"/>
      <c r="AA102" s="59"/>
      <c r="AB102" s="241"/>
      <c r="AC102" s="241"/>
      <c r="AD102" s="59"/>
      <c r="AE102" s="241"/>
      <c r="AF102" s="241"/>
      <c r="AG102" s="59"/>
      <c r="AH102" s="241"/>
      <c r="AI102" s="241"/>
      <c r="AJ102" s="59"/>
      <c r="AK102" s="241"/>
      <c r="AL102" s="241"/>
      <c r="AM102" s="54"/>
    </row>
    <row r="103" spans="1:39" ht="17.100000000000001" customHeight="1" x14ac:dyDescent="0.3">
      <c r="A103" s="394"/>
      <c r="B103" s="52" t="s">
        <v>130</v>
      </c>
      <c r="C103" s="222">
        <f>+Gastos!D132</f>
        <v>0</v>
      </c>
      <c r="D103" s="232"/>
      <c r="E103" s="233"/>
      <c r="F103" s="56"/>
      <c r="G103" s="232"/>
      <c r="H103" s="232"/>
      <c r="I103" s="59"/>
      <c r="J103" s="232"/>
      <c r="K103" s="232"/>
      <c r="L103" s="56"/>
      <c r="M103" s="232"/>
      <c r="N103" s="232"/>
      <c r="O103" s="56"/>
      <c r="P103" s="232"/>
      <c r="Q103" s="232"/>
      <c r="R103" s="59"/>
      <c r="S103" s="241"/>
      <c r="T103" s="241"/>
      <c r="U103" s="59"/>
      <c r="V103" s="241"/>
      <c r="W103" s="241"/>
      <c r="X103" s="59"/>
      <c r="Y103" s="241"/>
      <c r="Z103" s="241"/>
      <c r="AA103" s="59"/>
      <c r="AB103" s="241"/>
      <c r="AC103" s="241"/>
      <c r="AD103" s="59"/>
      <c r="AE103" s="241"/>
      <c r="AF103" s="241"/>
      <c r="AG103" s="59"/>
      <c r="AH103" s="241"/>
      <c r="AI103" s="241"/>
      <c r="AJ103" s="59"/>
      <c r="AK103" s="241"/>
      <c r="AL103" s="241"/>
      <c r="AM103" s="54"/>
    </row>
    <row r="104" spans="1:39" ht="17.100000000000001" customHeight="1" x14ac:dyDescent="0.3">
      <c r="A104" s="394"/>
      <c r="B104" s="52" t="s">
        <v>280</v>
      </c>
      <c r="C104" s="222">
        <f>+Gastos!D133</f>
        <v>0</v>
      </c>
      <c r="D104" s="232">
        <v>350</v>
      </c>
      <c r="E104" s="233">
        <v>350</v>
      </c>
      <c r="F104" s="56"/>
      <c r="G104" s="232"/>
      <c r="H104" s="232"/>
      <c r="I104" s="59"/>
      <c r="J104" s="232">
        <v>20000</v>
      </c>
      <c r="K104" s="232">
        <v>20000</v>
      </c>
      <c r="L104" s="56"/>
      <c r="M104" s="232">
        <v>20000</v>
      </c>
      <c r="N104" s="232">
        <v>20000</v>
      </c>
      <c r="O104" s="56"/>
      <c r="P104" s="232">
        <v>20000</v>
      </c>
      <c r="Q104" s="232">
        <v>20000</v>
      </c>
      <c r="R104" s="59"/>
      <c r="S104" s="241">
        <v>20000</v>
      </c>
      <c r="T104" s="241">
        <v>20000</v>
      </c>
      <c r="U104" s="59"/>
      <c r="V104" s="241">
        <v>20000</v>
      </c>
      <c r="W104" s="241">
        <v>20000</v>
      </c>
      <c r="X104" s="59"/>
      <c r="Y104" s="241">
        <v>20000</v>
      </c>
      <c r="Z104" s="241">
        <v>20000</v>
      </c>
      <c r="AA104" s="59"/>
      <c r="AB104" s="241">
        <v>20000</v>
      </c>
      <c r="AC104" s="241">
        <v>20000</v>
      </c>
      <c r="AD104" s="59"/>
      <c r="AE104" s="241">
        <v>20000</v>
      </c>
      <c r="AF104" s="241">
        <v>20000</v>
      </c>
      <c r="AG104" s="59"/>
      <c r="AH104" s="241">
        <v>20000</v>
      </c>
      <c r="AI104" s="241">
        <v>20000</v>
      </c>
      <c r="AJ104" s="59"/>
      <c r="AK104" s="241">
        <v>20000</v>
      </c>
      <c r="AL104" s="241">
        <v>20000</v>
      </c>
      <c r="AM104" s="54"/>
    </row>
    <row r="105" spans="1:39" ht="17.100000000000001" customHeight="1" x14ac:dyDescent="0.3">
      <c r="A105" s="394"/>
      <c r="B105" s="52" t="s">
        <v>131</v>
      </c>
      <c r="C105" s="222">
        <f>+Gastos!D134</f>
        <v>0</v>
      </c>
      <c r="D105" s="232"/>
      <c r="E105" s="233"/>
      <c r="F105" s="56"/>
      <c r="G105" s="232">
        <v>10000</v>
      </c>
      <c r="H105" s="232">
        <v>10000</v>
      </c>
      <c r="I105" s="59"/>
      <c r="J105" s="232"/>
      <c r="K105" s="232"/>
      <c r="L105" s="56"/>
      <c r="M105" s="232"/>
      <c r="N105" s="232"/>
      <c r="O105" s="56"/>
      <c r="P105" s="232"/>
      <c r="Q105" s="232"/>
      <c r="R105" s="59"/>
      <c r="S105" s="241"/>
      <c r="T105" s="241"/>
      <c r="U105" s="59"/>
      <c r="V105" s="241"/>
      <c r="W105" s="241"/>
      <c r="X105" s="59"/>
      <c r="Y105" s="241"/>
      <c r="Z105" s="241"/>
      <c r="AA105" s="59"/>
      <c r="AB105" s="241"/>
      <c r="AC105" s="241"/>
      <c r="AD105" s="59"/>
      <c r="AE105" s="241"/>
      <c r="AF105" s="241"/>
      <c r="AG105" s="59"/>
      <c r="AH105" s="241"/>
      <c r="AI105" s="241"/>
      <c r="AJ105" s="59"/>
      <c r="AK105" s="241"/>
      <c r="AL105" s="241"/>
      <c r="AM105" s="54"/>
    </row>
    <row r="106" spans="1:39" ht="17.100000000000001" customHeight="1" x14ac:dyDescent="0.3">
      <c r="A106" s="394"/>
      <c r="B106" s="164" t="s">
        <v>47</v>
      </c>
      <c r="C106" s="222">
        <f>+Gastos!D135</f>
        <v>0</v>
      </c>
      <c r="D106" s="225"/>
      <c r="E106" s="226"/>
      <c r="F106" s="56"/>
      <c r="G106" s="225"/>
      <c r="H106" s="225"/>
      <c r="I106" s="59"/>
      <c r="J106" s="225"/>
      <c r="K106" s="225"/>
      <c r="L106" s="56"/>
      <c r="M106" s="225"/>
      <c r="N106" s="225"/>
      <c r="O106" s="56"/>
      <c r="P106" s="225"/>
      <c r="Q106" s="225"/>
      <c r="R106" s="59"/>
      <c r="S106" s="237"/>
      <c r="T106" s="237"/>
      <c r="U106" s="59"/>
      <c r="V106" s="237"/>
      <c r="W106" s="237"/>
      <c r="X106" s="59"/>
      <c r="Y106" s="237"/>
      <c r="Z106" s="237"/>
      <c r="AA106" s="59"/>
      <c r="AB106" s="237"/>
      <c r="AC106" s="237"/>
      <c r="AD106" s="59"/>
      <c r="AE106" s="237"/>
      <c r="AF106" s="237"/>
      <c r="AG106" s="59"/>
      <c r="AH106" s="237"/>
      <c r="AI106" s="237"/>
      <c r="AJ106" s="59"/>
      <c r="AK106" s="237"/>
      <c r="AL106" s="237"/>
      <c r="AM106" s="54"/>
    </row>
    <row r="107" spans="1:39" s="136" customFormat="1" ht="17.100000000000001" customHeight="1" x14ac:dyDescent="0.3">
      <c r="A107" s="394"/>
      <c r="B107" s="161" t="s">
        <v>167</v>
      </c>
      <c r="C107" s="223">
        <f>SUM(C97:C106)</f>
        <v>5500</v>
      </c>
      <c r="D107" s="227">
        <f>SUM(D97:D106)</f>
        <v>5850</v>
      </c>
      <c r="E107" s="227">
        <f>SUM(E97:E106)</f>
        <v>950</v>
      </c>
      <c r="F107" s="151"/>
      <c r="G107" s="227">
        <f>SUM(G97:G106)</f>
        <v>70000</v>
      </c>
      <c r="H107" s="227">
        <f>SUM(H97:H106)</f>
        <v>70000</v>
      </c>
      <c r="I107" s="152"/>
      <c r="J107" s="227">
        <f>SUM(J97:J106)</f>
        <v>20000</v>
      </c>
      <c r="K107" s="227">
        <f>SUM(K97:K106)</f>
        <v>20000</v>
      </c>
      <c r="L107" s="151"/>
      <c r="M107" s="227">
        <f>SUM(M97:M106)</f>
        <v>20000</v>
      </c>
      <c r="N107" s="227">
        <f>SUM(N97:N106)</f>
        <v>20000</v>
      </c>
      <c r="O107" s="151"/>
      <c r="P107" s="227">
        <f>SUM(P97:P106)</f>
        <v>20000</v>
      </c>
      <c r="Q107" s="227">
        <f>SUM(Q97:Q106)</f>
        <v>20000</v>
      </c>
      <c r="R107" s="153"/>
      <c r="S107" s="238">
        <f>SUM(S97:S106)</f>
        <v>20000</v>
      </c>
      <c r="T107" s="238">
        <f>SUM(T97:T106)</f>
        <v>20000</v>
      </c>
      <c r="U107" s="153"/>
      <c r="V107" s="238">
        <f>SUM(V97:V106)</f>
        <v>20000</v>
      </c>
      <c r="W107" s="238">
        <f>SUM(W97:W106)</f>
        <v>20000</v>
      </c>
      <c r="X107" s="153"/>
      <c r="Y107" s="238">
        <f>SUM(Y97:Y106)</f>
        <v>20000</v>
      </c>
      <c r="Z107" s="238">
        <f>SUM(Z97:Z106)</f>
        <v>20000</v>
      </c>
      <c r="AA107" s="153"/>
      <c r="AB107" s="238">
        <f>SUM(AB97:AB106)</f>
        <v>20000</v>
      </c>
      <c r="AC107" s="238">
        <f>SUM(AC97:AC106)</f>
        <v>20000</v>
      </c>
      <c r="AD107" s="153"/>
      <c r="AE107" s="238">
        <f>SUM(AE97:AE106)</f>
        <v>20000</v>
      </c>
      <c r="AF107" s="238">
        <f>SUM(AF97:AF106)</f>
        <v>20000</v>
      </c>
      <c r="AG107" s="153"/>
      <c r="AH107" s="238">
        <f>SUM(AH97:AH106)</f>
        <v>20000</v>
      </c>
      <c r="AI107" s="238">
        <f>SUM(AI97:AI106)</f>
        <v>20000</v>
      </c>
      <c r="AJ107" s="153"/>
      <c r="AK107" s="238">
        <f>SUM(AK97:AK106)</f>
        <v>20000</v>
      </c>
      <c r="AL107" s="238">
        <f>SUM(AL97:AL106)</f>
        <v>20000</v>
      </c>
      <c r="AM107" s="137"/>
    </row>
    <row r="108" spans="1:39" ht="17.100000000000001" customHeight="1" x14ac:dyDescent="0.3">
      <c r="B108" s="165"/>
      <c r="D108" s="234"/>
      <c r="E108" s="234"/>
      <c r="G108" s="234"/>
      <c r="H108" s="234"/>
      <c r="J108" s="234"/>
      <c r="K108" s="234"/>
      <c r="M108" s="234"/>
      <c r="N108" s="234"/>
      <c r="P108" s="234"/>
      <c r="Q108" s="234"/>
      <c r="S108" s="242"/>
      <c r="T108" s="242"/>
      <c r="V108" s="242"/>
      <c r="W108" s="242"/>
      <c r="Y108" s="242"/>
      <c r="Z108" s="242"/>
      <c r="AB108" s="242"/>
      <c r="AC108" s="242"/>
      <c r="AE108" s="242"/>
      <c r="AF108" s="242"/>
      <c r="AH108" s="242"/>
      <c r="AI108" s="242"/>
      <c r="AK108" s="242"/>
      <c r="AL108" s="242"/>
    </row>
    <row r="109" spans="1:39" ht="17.100000000000001" customHeight="1" x14ac:dyDescent="0.3">
      <c r="A109" s="394" t="s">
        <v>218</v>
      </c>
      <c r="B109" s="160" t="s">
        <v>134</v>
      </c>
      <c r="C109" s="222">
        <f>+Gastos!D139</f>
        <v>0</v>
      </c>
      <c r="D109" s="230">
        <v>200</v>
      </c>
      <c r="E109" s="231">
        <v>200</v>
      </c>
      <c r="F109" s="56"/>
      <c r="G109" s="230"/>
      <c r="H109" s="230"/>
      <c r="I109" s="59"/>
      <c r="J109" s="230"/>
      <c r="K109" s="230"/>
      <c r="L109" s="56"/>
      <c r="M109" s="230"/>
      <c r="N109" s="230"/>
      <c r="O109" s="56"/>
      <c r="P109" s="230"/>
      <c r="Q109" s="230"/>
      <c r="R109" s="59"/>
      <c r="S109" s="240"/>
      <c r="T109" s="240"/>
      <c r="U109" s="59"/>
      <c r="V109" s="240"/>
      <c r="W109" s="240"/>
      <c r="X109" s="59"/>
      <c r="Y109" s="240"/>
      <c r="Z109" s="240"/>
      <c r="AA109" s="59"/>
      <c r="AB109" s="240"/>
      <c r="AC109" s="240"/>
      <c r="AD109" s="59"/>
      <c r="AE109" s="240"/>
      <c r="AF109" s="240"/>
      <c r="AG109" s="59"/>
      <c r="AH109" s="240"/>
      <c r="AI109" s="240"/>
      <c r="AJ109" s="59"/>
      <c r="AK109" s="240"/>
      <c r="AL109" s="240"/>
      <c r="AM109" s="54"/>
    </row>
    <row r="110" spans="1:39" ht="17.100000000000001" customHeight="1" x14ac:dyDescent="0.3">
      <c r="A110" s="394"/>
      <c r="B110" s="52" t="s">
        <v>135</v>
      </c>
      <c r="C110" s="222">
        <f>+Gastos!D140</f>
        <v>0</v>
      </c>
      <c r="D110" s="232">
        <v>3000</v>
      </c>
      <c r="E110" s="233">
        <v>3000</v>
      </c>
      <c r="F110" s="56"/>
      <c r="G110" s="232"/>
      <c r="H110" s="232"/>
      <c r="I110" s="59"/>
      <c r="J110" s="232">
        <v>50000</v>
      </c>
      <c r="K110" s="232">
        <v>50000</v>
      </c>
      <c r="L110" s="56"/>
      <c r="M110" s="232">
        <v>50000</v>
      </c>
      <c r="N110" s="232">
        <v>50000</v>
      </c>
      <c r="O110" s="56"/>
      <c r="P110" s="232">
        <v>50000</v>
      </c>
      <c r="Q110" s="232">
        <v>50000</v>
      </c>
      <c r="R110" s="59"/>
      <c r="S110" s="241">
        <v>50000</v>
      </c>
      <c r="T110" s="241">
        <v>50000</v>
      </c>
      <c r="U110" s="59"/>
      <c r="V110" s="241">
        <v>50000</v>
      </c>
      <c r="W110" s="241">
        <v>50000</v>
      </c>
      <c r="X110" s="59"/>
      <c r="Y110" s="241">
        <v>50000</v>
      </c>
      <c r="Z110" s="241">
        <v>50000</v>
      </c>
      <c r="AA110" s="59"/>
      <c r="AB110" s="241">
        <v>50000</v>
      </c>
      <c r="AC110" s="241">
        <v>50000</v>
      </c>
      <c r="AD110" s="59"/>
      <c r="AE110" s="241">
        <v>50000</v>
      </c>
      <c r="AF110" s="241">
        <v>50000</v>
      </c>
      <c r="AG110" s="59"/>
      <c r="AH110" s="241">
        <v>50000</v>
      </c>
      <c r="AI110" s="241">
        <v>50000</v>
      </c>
      <c r="AJ110" s="59"/>
      <c r="AK110" s="241">
        <v>50000</v>
      </c>
      <c r="AL110" s="241">
        <v>50000</v>
      </c>
      <c r="AM110" s="54"/>
    </row>
    <row r="111" spans="1:39" ht="17.100000000000001" customHeight="1" x14ac:dyDescent="0.3">
      <c r="A111" s="394"/>
      <c r="B111" s="164" t="s">
        <v>337</v>
      </c>
      <c r="C111" s="222">
        <f>+Gastos!D141</f>
        <v>0</v>
      </c>
      <c r="D111" s="225"/>
      <c r="E111" s="226"/>
      <c r="F111" s="56"/>
      <c r="G111" s="225"/>
      <c r="H111" s="225"/>
      <c r="I111" s="59"/>
      <c r="J111" s="225"/>
      <c r="K111" s="225"/>
      <c r="L111" s="56"/>
      <c r="M111" s="225"/>
      <c r="N111" s="225"/>
      <c r="O111" s="56"/>
      <c r="P111" s="225"/>
      <c r="Q111" s="225"/>
      <c r="R111" s="59"/>
      <c r="S111" s="237"/>
      <c r="T111" s="237"/>
      <c r="U111" s="59"/>
      <c r="V111" s="237"/>
      <c r="W111" s="237"/>
      <c r="X111" s="59"/>
      <c r="Y111" s="237"/>
      <c r="Z111" s="237"/>
      <c r="AA111" s="59"/>
      <c r="AB111" s="237"/>
      <c r="AC111" s="237"/>
      <c r="AD111" s="59"/>
      <c r="AE111" s="237"/>
      <c r="AF111" s="237"/>
      <c r="AG111" s="59"/>
      <c r="AH111" s="237"/>
      <c r="AI111" s="237"/>
      <c r="AJ111" s="59"/>
      <c r="AK111" s="237"/>
      <c r="AL111" s="237"/>
      <c r="AM111" s="54"/>
    </row>
    <row r="112" spans="1:39" s="136" customFormat="1" ht="17.100000000000001" customHeight="1" x14ac:dyDescent="0.3">
      <c r="A112" s="394"/>
      <c r="B112" s="161" t="s">
        <v>167</v>
      </c>
      <c r="C112" s="223">
        <f>SUM(C109:C111)</f>
        <v>0</v>
      </c>
      <c r="D112" s="227">
        <f>SUM(D109:D111)</f>
        <v>3200</v>
      </c>
      <c r="E112" s="227">
        <f>SUM(E109:E111)</f>
        <v>3200</v>
      </c>
      <c r="F112" s="151"/>
      <c r="G112" s="227">
        <f>SUM(G109:G111)</f>
        <v>0</v>
      </c>
      <c r="H112" s="227">
        <f>SUM(H109:H111)</f>
        <v>0</v>
      </c>
      <c r="I112" s="152"/>
      <c r="J112" s="227">
        <f>SUM(J109:J111)</f>
        <v>50000</v>
      </c>
      <c r="K112" s="227">
        <f>SUM(K109:K111)</f>
        <v>50000</v>
      </c>
      <c r="L112" s="151"/>
      <c r="M112" s="227">
        <f>SUM(M109:M111)</f>
        <v>50000</v>
      </c>
      <c r="N112" s="227">
        <f>SUM(N109:N111)</f>
        <v>50000</v>
      </c>
      <c r="O112" s="151"/>
      <c r="P112" s="227">
        <f>SUM(P109:P111)</f>
        <v>50000</v>
      </c>
      <c r="Q112" s="227">
        <f>SUM(Q109:Q111)</f>
        <v>50000</v>
      </c>
      <c r="R112" s="153"/>
      <c r="S112" s="238">
        <f>SUM(S109:S111)</f>
        <v>50000</v>
      </c>
      <c r="T112" s="238">
        <f>SUM(T109:T111)</f>
        <v>50000</v>
      </c>
      <c r="U112" s="153"/>
      <c r="V112" s="238">
        <f>SUM(V109:V111)</f>
        <v>50000</v>
      </c>
      <c r="W112" s="238">
        <f>SUM(W109:W111)</f>
        <v>50000</v>
      </c>
      <c r="X112" s="153"/>
      <c r="Y112" s="238">
        <f>SUM(Y109:Y111)</f>
        <v>50000</v>
      </c>
      <c r="Z112" s="238">
        <f>SUM(Z109:Z111)</f>
        <v>50000</v>
      </c>
      <c r="AA112" s="153"/>
      <c r="AB112" s="238">
        <f>SUM(AB109:AB111)</f>
        <v>50000</v>
      </c>
      <c r="AC112" s="238">
        <f>SUM(AC109:AC111)</f>
        <v>50000</v>
      </c>
      <c r="AD112" s="153"/>
      <c r="AE112" s="238">
        <f>SUM(AE109:AE111)</f>
        <v>50000</v>
      </c>
      <c r="AF112" s="238">
        <f>SUM(AF109:AF111)</f>
        <v>50000</v>
      </c>
      <c r="AG112" s="153"/>
      <c r="AH112" s="238">
        <f>SUM(AH109:AH111)</f>
        <v>50000</v>
      </c>
      <c r="AI112" s="238">
        <f>SUM(AI109:AI111)</f>
        <v>50000</v>
      </c>
      <c r="AJ112" s="153"/>
      <c r="AK112" s="238">
        <f>SUM(AK109:AK111)</f>
        <v>50000</v>
      </c>
      <c r="AL112" s="238">
        <f>SUM(AL109:AL111)</f>
        <v>50000</v>
      </c>
      <c r="AM112" s="137"/>
    </row>
    <row r="113" spans="1:39" ht="17.100000000000001" customHeight="1" x14ac:dyDescent="0.3">
      <c r="B113" s="165"/>
      <c r="D113" s="234"/>
      <c r="E113" s="234"/>
      <c r="G113" s="234"/>
      <c r="H113" s="234"/>
      <c r="J113" s="234"/>
      <c r="K113" s="234"/>
      <c r="M113" s="234"/>
      <c r="N113" s="234"/>
      <c r="P113" s="234"/>
      <c r="Q113" s="234"/>
      <c r="S113" s="242"/>
      <c r="T113" s="242"/>
      <c r="V113" s="242"/>
      <c r="W113" s="242"/>
      <c r="Y113" s="242"/>
      <c r="Z113" s="242"/>
      <c r="AB113" s="242"/>
      <c r="AC113" s="242"/>
      <c r="AE113" s="242"/>
      <c r="AF113" s="242"/>
      <c r="AH113" s="242"/>
      <c r="AI113" s="242"/>
      <c r="AK113" s="242"/>
      <c r="AL113" s="242"/>
    </row>
    <row r="114" spans="1:39" ht="17.100000000000001" customHeight="1" x14ac:dyDescent="0.3">
      <c r="A114" s="394" t="s">
        <v>136</v>
      </c>
      <c r="B114" s="160" t="s">
        <v>138</v>
      </c>
      <c r="C114" s="222">
        <f>+Gastos!D145</f>
        <v>0</v>
      </c>
      <c r="D114" s="230"/>
      <c r="E114" s="231"/>
      <c r="F114" s="56"/>
      <c r="G114" s="230"/>
      <c r="H114" s="230"/>
      <c r="I114" s="59"/>
      <c r="J114" s="230"/>
      <c r="K114" s="230"/>
      <c r="L114" s="56"/>
      <c r="M114" s="230"/>
      <c r="N114" s="230"/>
      <c r="O114" s="56"/>
      <c r="P114" s="230"/>
      <c r="Q114" s="230"/>
      <c r="R114" s="59"/>
      <c r="S114" s="240"/>
      <c r="T114" s="240"/>
      <c r="U114" s="59"/>
      <c r="V114" s="240"/>
      <c r="W114" s="240"/>
      <c r="X114" s="59"/>
      <c r="Y114" s="240"/>
      <c r="Z114" s="240"/>
      <c r="AA114" s="59"/>
      <c r="AB114" s="240"/>
      <c r="AC114" s="240"/>
      <c r="AD114" s="59"/>
      <c r="AE114" s="240"/>
      <c r="AF114" s="240"/>
      <c r="AG114" s="59"/>
      <c r="AH114" s="240"/>
      <c r="AI114" s="240"/>
      <c r="AJ114" s="59"/>
      <c r="AK114" s="240"/>
      <c r="AL114" s="240"/>
      <c r="AM114" s="54"/>
    </row>
    <row r="115" spans="1:39" ht="17.100000000000001" customHeight="1" x14ac:dyDescent="0.3">
      <c r="A115" s="394"/>
      <c r="B115" s="52" t="s">
        <v>139</v>
      </c>
      <c r="C115" s="222">
        <f>+Gastos!D146</f>
        <v>400</v>
      </c>
      <c r="D115" s="232"/>
      <c r="E115" s="233"/>
      <c r="F115" s="56"/>
      <c r="G115" s="232">
        <v>40000</v>
      </c>
      <c r="H115" s="232">
        <v>20000</v>
      </c>
      <c r="I115" s="59"/>
      <c r="J115" s="232">
        <v>0</v>
      </c>
      <c r="K115" s="232">
        <v>0</v>
      </c>
      <c r="L115" s="56"/>
      <c r="M115" s="232"/>
      <c r="N115" s="232"/>
      <c r="O115" s="56"/>
      <c r="P115" s="232"/>
      <c r="Q115" s="232"/>
      <c r="R115" s="59"/>
      <c r="S115" s="241"/>
      <c r="T115" s="241"/>
      <c r="U115" s="59"/>
      <c r="V115" s="241"/>
      <c r="W115" s="241"/>
      <c r="X115" s="59"/>
      <c r="Y115" s="241"/>
      <c r="Z115" s="241"/>
      <c r="AA115" s="59"/>
      <c r="AB115" s="241"/>
      <c r="AC115" s="241"/>
      <c r="AD115" s="59"/>
      <c r="AE115" s="241"/>
      <c r="AF115" s="241"/>
      <c r="AG115" s="59"/>
      <c r="AH115" s="241"/>
      <c r="AI115" s="241"/>
      <c r="AJ115" s="59"/>
      <c r="AK115" s="241">
        <v>0</v>
      </c>
      <c r="AL115" s="241">
        <v>0</v>
      </c>
      <c r="AM115" s="54"/>
    </row>
    <row r="116" spans="1:39" ht="17.100000000000001" customHeight="1" x14ac:dyDescent="0.3">
      <c r="A116" s="394"/>
      <c r="B116" s="164" t="s">
        <v>140</v>
      </c>
      <c r="C116" s="222">
        <f>+Gastos!D147</f>
        <v>0</v>
      </c>
      <c r="D116" s="225">
        <v>100</v>
      </c>
      <c r="E116" s="226">
        <v>100</v>
      </c>
      <c r="F116" s="56"/>
      <c r="G116" s="225">
        <v>40000</v>
      </c>
      <c r="H116" s="225">
        <v>10000</v>
      </c>
      <c r="I116" s="59"/>
      <c r="J116" s="225">
        <v>40000</v>
      </c>
      <c r="K116" s="225">
        <v>50000</v>
      </c>
      <c r="L116" s="56"/>
      <c r="M116" s="225">
        <v>40000</v>
      </c>
      <c r="N116" s="225">
        <v>50000</v>
      </c>
      <c r="O116" s="56"/>
      <c r="P116" s="225">
        <v>40000</v>
      </c>
      <c r="Q116" s="225">
        <v>50000</v>
      </c>
      <c r="R116" s="59"/>
      <c r="S116" s="237">
        <v>40000</v>
      </c>
      <c r="T116" s="237">
        <v>50000</v>
      </c>
      <c r="U116" s="59"/>
      <c r="V116" s="237">
        <v>40000</v>
      </c>
      <c r="W116" s="237">
        <v>50000</v>
      </c>
      <c r="X116" s="59"/>
      <c r="Y116" s="237">
        <v>40000</v>
      </c>
      <c r="Z116" s="237">
        <v>50000</v>
      </c>
      <c r="AA116" s="59"/>
      <c r="AB116" s="237">
        <v>40000</v>
      </c>
      <c r="AC116" s="237">
        <v>50000</v>
      </c>
      <c r="AD116" s="59"/>
      <c r="AE116" s="237">
        <v>40000</v>
      </c>
      <c r="AF116" s="237">
        <v>50000</v>
      </c>
      <c r="AG116" s="59"/>
      <c r="AH116" s="237">
        <v>40000</v>
      </c>
      <c r="AI116" s="237">
        <v>50000</v>
      </c>
      <c r="AJ116" s="59"/>
      <c r="AK116" s="237">
        <v>40000</v>
      </c>
      <c r="AL116" s="237">
        <v>50000</v>
      </c>
      <c r="AM116" s="54"/>
    </row>
    <row r="117" spans="1:39" s="136" customFormat="1" ht="17.100000000000001" customHeight="1" x14ac:dyDescent="0.3">
      <c r="A117" s="394"/>
      <c r="B117" s="161" t="s">
        <v>167</v>
      </c>
      <c r="C117" s="223">
        <f>SUM(C113:C116)</f>
        <v>400</v>
      </c>
      <c r="D117" s="227">
        <f>SUM(D114:D116)</f>
        <v>100</v>
      </c>
      <c r="E117" s="227">
        <f>SUM(E114:E116)</f>
        <v>100</v>
      </c>
      <c r="F117" s="151"/>
      <c r="G117" s="227">
        <f>SUM(G114:G116)</f>
        <v>80000</v>
      </c>
      <c r="H117" s="227">
        <f>SUM(H114:H116)</f>
        <v>30000</v>
      </c>
      <c r="I117" s="152"/>
      <c r="J117" s="227">
        <f>SUM(J114:J116)</f>
        <v>40000</v>
      </c>
      <c r="K117" s="227">
        <f>SUM(K114:K116)</f>
        <v>50000</v>
      </c>
      <c r="L117" s="151"/>
      <c r="M117" s="227">
        <f>SUM(M114:M116)</f>
        <v>40000</v>
      </c>
      <c r="N117" s="227">
        <f>SUM(N114:N116)</f>
        <v>50000</v>
      </c>
      <c r="O117" s="151"/>
      <c r="P117" s="227">
        <f>SUM(P114:P116)</f>
        <v>40000</v>
      </c>
      <c r="Q117" s="227">
        <f>SUM(Q114:Q116)</f>
        <v>50000</v>
      </c>
      <c r="R117" s="153"/>
      <c r="S117" s="238">
        <f>SUM(S114:S116)</f>
        <v>40000</v>
      </c>
      <c r="T117" s="238">
        <f>SUM(T114:T116)</f>
        <v>50000</v>
      </c>
      <c r="U117" s="153"/>
      <c r="V117" s="238">
        <f>SUM(V114:V116)</f>
        <v>40000</v>
      </c>
      <c r="W117" s="238">
        <f>SUM(W114:W116)</f>
        <v>50000</v>
      </c>
      <c r="X117" s="153"/>
      <c r="Y117" s="238">
        <f>SUM(Y114:Y116)</f>
        <v>40000</v>
      </c>
      <c r="Z117" s="238">
        <f>SUM(Z114:Z116)</f>
        <v>50000</v>
      </c>
      <c r="AA117" s="153"/>
      <c r="AB117" s="238">
        <f>SUM(AB114:AB116)</f>
        <v>40000</v>
      </c>
      <c r="AC117" s="238">
        <f>SUM(AC114:AC116)</f>
        <v>50000</v>
      </c>
      <c r="AD117" s="153"/>
      <c r="AE117" s="238">
        <f>SUM(AE114:AE116)</f>
        <v>40000</v>
      </c>
      <c r="AF117" s="238">
        <f>SUM(AF114:AF116)</f>
        <v>50000</v>
      </c>
      <c r="AG117" s="153"/>
      <c r="AH117" s="238">
        <f>SUM(AH114:AH116)</f>
        <v>40000</v>
      </c>
      <c r="AI117" s="238">
        <f>SUM(AI114:AI116)</f>
        <v>50000</v>
      </c>
      <c r="AJ117" s="153"/>
      <c r="AK117" s="238">
        <f>SUM(AK114:AK116)</f>
        <v>40000</v>
      </c>
      <c r="AL117" s="238">
        <f>SUM(AL114:AL116)</f>
        <v>50000</v>
      </c>
      <c r="AM117" s="137"/>
    </row>
    <row r="118" spans="1:39" x14ac:dyDescent="0.3">
      <c r="S118" s="242"/>
      <c r="T118" s="242"/>
      <c r="V118" s="242"/>
      <c r="W118" s="242"/>
      <c r="Y118" s="242"/>
      <c r="Z118" s="242"/>
      <c r="AE118" s="242"/>
      <c r="AF118" s="242"/>
      <c r="AK118" s="242"/>
      <c r="AL118" s="242"/>
    </row>
    <row r="119" spans="1:39" x14ac:dyDescent="0.3">
      <c r="S119" s="242"/>
      <c r="T119" s="242"/>
      <c r="V119" s="242"/>
      <c r="W119" s="242"/>
      <c r="Y119" s="242"/>
      <c r="Z119" s="242"/>
      <c r="AE119" s="242"/>
      <c r="AF119" s="242"/>
      <c r="AK119" s="242"/>
      <c r="AL119" s="242"/>
    </row>
    <row r="120" spans="1:39" s="154" customFormat="1" ht="59.25" customHeight="1" x14ac:dyDescent="0.3">
      <c r="C120" s="158" t="s">
        <v>243</v>
      </c>
      <c r="D120" s="156" t="s">
        <v>219</v>
      </c>
      <c r="E120" s="159" t="s">
        <v>220</v>
      </c>
      <c r="F120" s="155"/>
      <c r="G120" s="156" t="s">
        <v>221</v>
      </c>
      <c r="H120" s="156" t="s">
        <v>222</v>
      </c>
      <c r="I120" s="155"/>
      <c r="J120" s="156" t="s">
        <v>223</v>
      </c>
      <c r="K120" s="156" t="s">
        <v>282</v>
      </c>
      <c r="L120" s="155"/>
      <c r="M120" s="156" t="s">
        <v>224</v>
      </c>
      <c r="N120" s="156" t="s">
        <v>283</v>
      </c>
      <c r="O120" s="155"/>
      <c r="P120" s="156" t="s">
        <v>225</v>
      </c>
      <c r="Q120" s="156" t="s">
        <v>284</v>
      </c>
      <c r="R120" s="155"/>
      <c r="S120" s="243" t="s">
        <v>226</v>
      </c>
      <c r="T120" s="243" t="s">
        <v>285</v>
      </c>
      <c r="U120" s="155"/>
      <c r="V120" s="243" t="s">
        <v>227</v>
      </c>
      <c r="W120" s="243" t="s">
        <v>286</v>
      </c>
      <c r="X120" s="155"/>
      <c r="Y120" s="243" t="s">
        <v>228</v>
      </c>
      <c r="Z120" s="243" t="s">
        <v>229</v>
      </c>
      <c r="AA120" s="155"/>
      <c r="AB120" s="156" t="s">
        <v>230</v>
      </c>
      <c r="AC120" s="156" t="s">
        <v>231</v>
      </c>
      <c r="AD120" s="155"/>
      <c r="AE120" s="243" t="s">
        <v>232</v>
      </c>
      <c r="AF120" s="243" t="s">
        <v>233</v>
      </c>
      <c r="AG120" s="155"/>
      <c r="AH120" s="156" t="s">
        <v>234</v>
      </c>
      <c r="AI120" s="156" t="s">
        <v>235</v>
      </c>
      <c r="AJ120" s="155"/>
      <c r="AK120" s="243" t="s">
        <v>236</v>
      </c>
      <c r="AL120" s="243" t="s">
        <v>237</v>
      </c>
      <c r="AM120" s="157"/>
    </row>
    <row r="121" spans="1:39" x14ac:dyDescent="0.3">
      <c r="C121" s="224">
        <f>C117+C112+C107+C95+C88+C81+C74+C62+C55+C49+C40+C18+C11+C8+C5</f>
        <v>50626.152881666669</v>
      </c>
      <c r="D121" s="235">
        <f>D117+D112+D107+D95+D88+D81+D74+D62+D55+D49+D40+D18+D11+D8+D5</f>
        <v>25251.360000000001</v>
      </c>
      <c r="E121" s="236">
        <f>E117+E112+E107+E95+E88+E81+E74+E62+E55+E49+E40+E18+E11+E8+E5</f>
        <v>19796.36</v>
      </c>
      <c r="G121" s="235">
        <f>G117+G112+G107+G95+G88+G81+G74+G62+G55+G49+G40+G18+G11+G8+G5</f>
        <v>1605962</v>
      </c>
      <c r="H121" s="235">
        <f>H117+H112+H107+H95+H88+H81+H74+H62+H55+H49+H40+H18+H11+H8+H5</f>
        <v>1571053</v>
      </c>
      <c r="J121" s="224">
        <f>J117+J112+J107+J95+J88+J81+J74+J62+J55+J49+J40+J18+J11+J8+J5</f>
        <v>878180</v>
      </c>
      <c r="K121" s="224">
        <f>K117+K112+K107+K95+K88+K81+K74+K62+K55+K49+K40+K18+K11+K8+K5</f>
        <v>964500</v>
      </c>
      <c r="M121" s="224">
        <f>M117+M112+M107+M95+M88+M81+M74+M62+M55+M49+M40+M18+M11+M8+M5</f>
        <v>884180</v>
      </c>
      <c r="N121" s="224">
        <f>N117+N112+N107+N95+N88+N81+N74+N62+N55+N49+N40+N18+N11+N8+N5</f>
        <v>972500</v>
      </c>
      <c r="P121" s="224">
        <f>P117+P112+P107+P95+P88+P81+P74+P62+P55+P49+P40+P18+P11+P8+P5</f>
        <v>878183</v>
      </c>
      <c r="Q121" s="224">
        <f>Q117+Q112+Q107+Q95+Q88+Q81+Q74+Q62+Q55+Q49+Q40+Q18+Q11+Q8+Q5</f>
        <v>964503</v>
      </c>
      <c r="S121" s="224">
        <f>S117+S112+S107+S95+S88+S81+S74+S62+S55+S49+S40+S18+S11+S8+S5</f>
        <v>878180</v>
      </c>
      <c r="T121" s="224">
        <f>T117+T112+T107+T95+T88+T81+T74+T62+T55+T49+T40+T18+T11+T8+T5</f>
        <v>964500</v>
      </c>
      <c r="V121" s="224">
        <f>V117+V112+V107+V95+V88+V81+V74+V62+V55+V49+V40+V18+V11+V8+V5</f>
        <v>878180</v>
      </c>
      <c r="W121" s="224">
        <f>W117+W112+W107+W95+W88+W81+W74+W62+W55+W49+W40+W18+W11+W8+W5</f>
        <v>964500</v>
      </c>
      <c r="Y121" s="224">
        <f>Y117+Y112+Y107+Y95+Y88+Y81+Y74+Y62+Y55+Y49+Y40+Y18+Y11+Y8+Y5</f>
        <v>878182</v>
      </c>
      <c r="Z121" s="224">
        <f>Z117+Z112+Z107+Z95+Z88+Z81+Z74+Z62+Z55+Z49+Z40+Z18+Z11+Z8+Z5</f>
        <v>964500</v>
      </c>
      <c r="AB121" s="224">
        <f>AB117+AB112+AB107+AB95+AB88+AB81+AB74+AB62+AB55+AB49+AB40+AB18+AB11+AB8+AB5</f>
        <v>899622</v>
      </c>
      <c r="AC121" s="224">
        <f>AC117+AC112+AC107+AC95+AC88+AC81+AC74+AC62+AC55+AC49+AC40+AC18+AC11+AC8+AC5</f>
        <v>964502</v>
      </c>
      <c r="AE121" s="224">
        <f>AE117+AE112+AE107+AE95+AE88+AE81+AE74+AE62+AE55+AE49+AE40+AE18+AE11+AE8+AE5</f>
        <v>878180</v>
      </c>
      <c r="AF121" s="224">
        <f>AF117+AF112+AF107+AF95+AF88+AF81+AF74+AF62+AF55+AF49+AF40+AF18+AF11+AF8+AF5</f>
        <v>964500</v>
      </c>
      <c r="AH121" s="224">
        <f>AH117+AH112+AH107+AH95+AH88+AH81+AH74+AH62+AH55+AH49+AH40+AH18+AH11+AH8+AH5</f>
        <v>878180</v>
      </c>
      <c r="AI121" s="224">
        <f>AI117+AI112+AI107+AI95+AI88+AI81+AI74+AI62+AI55+AI49+AI40+AI18+AI11+AI8+AI5</f>
        <v>964500</v>
      </c>
      <c r="AK121" s="224">
        <f>AK117+AK112+AK107+AK95+AK88+AK81+AK74+AK62+AK55+AK49+AK40+AK18+AK11+AK8+AK5</f>
        <v>878180</v>
      </c>
      <c r="AL121" s="224">
        <f>AL117+AL112+AL107+AL95+AL88+AL81+AL74+AL62+AL55+AL49+AL40+AL18+AL11+AL8+AL5</f>
        <v>964500</v>
      </c>
    </row>
    <row r="122" spans="1:39" x14ac:dyDescent="0.3">
      <c r="Y122" s="242"/>
      <c r="Z122" s="242"/>
    </row>
    <row r="123" spans="1:39" x14ac:dyDescent="0.3">
      <c r="Y123" s="242"/>
      <c r="Z123" s="242"/>
    </row>
    <row r="124" spans="1:39" x14ac:dyDescent="0.3">
      <c r="Y124" s="242"/>
      <c r="Z124" s="242"/>
    </row>
    <row r="125" spans="1:39" x14ac:dyDescent="0.3">
      <c r="A125" s="48" t="s">
        <v>301</v>
      </c>
      <c r="B125" s="47"/>
      <c r="C125" s="47"/>
      <c r="D125" s="47"/>
      <c r="E125" s="98"/>
      <c r="F125" s="47"/>
      <c r="G125" s="72"/>
      <c r="Y125" s="242"/>
      <c r="Z125" s="242"/>
    </row>
    <row r="126" spans="1:39" ht="15.75" customHeight="1" x14ac:dyDescent="0.3">
      <c r="A126" s="99"/>
      <c r="B126" s="99"/>
      <c r="C126" s="99"/>
      <c r="D126" s="400" t="s">
        <v>309</v>
      </c>
      <c r="E126" s="401">
        <f>+D121</f>
        <v>25251.360000000001</v>
      </c>
      <c r="G126" s="400" t="s">
        <v>309</v>
      </c>
      <c r="H126" s="401">
        <f>+G121</f>
        <v>1605962</v>
      </c>
      <c r="J126" s="400" t="s">
        <v>309</v>
      </c>
      <c r="K126" s="401">
        <f>+J121</f>
        <v>878180</v>
      </c>
      <c r="M126" s="400" t="s">
        <v>309</v>
      </c>
      <c r="N126" s="401">
        <f>+M121</f>
        <v>884180</v>
      </c>
      <c r="P126" s="400" t="s">
        <v>309</v>
      </c>
      <c r="Q126" s="401">
        <f>+P121</f>
        <v>878183</v>
      </c>
      <c r="S126" s="400" t="s">
        <v>309</v>
      </c>
      <c r="T126" s="401">
        <f>+S121</f>
        <v>878180</v>
      </c>
      <c r="V126" s="400" t="s">
        <v>309</v>
      </c>
      <c r="W126" s="401">
        <f>+V121</f>
        <v>878180</v>
      </c>
      <c r="Y126" s="405" t="s">
        <v>309</v>
      </c>
      <c r="Z126" s="401">
        <f>+Y121</f>
        <v>878182</v>
      </c>
      <c r="AB126" s="400" t="s">
        <v>309</v>
      </c>
      <c r="AC126" s="401">
        <f>+AB121</f>
        <v>899622</v>
      </c>
      <c r="AE126" s="400" t="s">
        <v>309</v>
      </c>
      <c r="AF126" s="401">
        <f>+AE121</f>
        <v>878180</v>
      </c>
      <c r="AH126" s="400" t="s">
        <v>309</v>
      </c>
      <c r="AI126" s="401">
        <f>+AH121</f>
        <v>878180</v>
      </c>
      <c r="AK126" s="400" t="s">
        <v>309</v>
      </c>
      <c r="AL126" s="401">
        <f>+AK121</f>
        <v>878180</v>
      </c>
    </row>
    <row r="127" spans="1:39" ht="15.75" customHeight="1" x14ac:dyDescent="0.3">
      <c r="A127" s="99"/>
      <c r="B127" s="99"/>
      <c r="C127" s="99"/>
      <c r="D127" s="400"/>
      <c r="E127" s="401"/>
      <c r="G127" s="400"/>
      <c r="H127" s="401"/>
      <c r="J127" s="400"/>
      <c r="K127" s="401"/>
      <c r="M127" s="400"/>
      <c r="N127" s="401"/>
      <c r="P127" s="400"/>
      <c r="Q127" s="401"/>
      <c r="S127" s="400"/>
      <c r="T127" s="401"/>
      <c r="V127" s="400"/>
      <c r="W127" s="401"/>
      <c r="Y127" s="405"/>
      <c r="Z127" s="401"/>
      <c r="AB127" s="400"/>
      <c r="AC127" s="401"/>
      <c r="AE127" s="400"/>
      <c r="AF127" s="401"/>
      <c r="AH127" s="400"/>
      <c r="AI127" s="401"/>
      <c r="AK127" s="400"/>
      <c r="AL127" s="401"/>
    </row>
    <row r="128" spans="1:39" ht="15.75" customHeight="1" x14ac:dyDescent="0.3">
      <c r="A128" s="99"/>
      <c r="B128" s="99"/>
      <c r="C128" s="99"/>
      <c r="D128" s="400" t="s">
        <v>308</v>
      </c>
      <c r="E128" s="401">
        <f>+E121</f>
        <v>19796.36</v>
      </c>
      <c r="G128" s="400" t="s">
        <v>308</v>
      </c>
      <c r="H128" s="401">
        <f>+H121</f>
        <v>1571053</v>
      </c>
      <c r="J128" s="400" t="s">
        <v>308</v>
      </c>
      <c r="K128" s="401">
        <f>+K121</f>
        <v>964500</v>
      </c>
      <c r="M128" s="400" t="s">
        <v>308</v>
      </c>
      <c r="N128" s="401">
        <f>+N121</f>
        <v>972500</v>
      </c>
      <c r="P128" s="400" t="s">
        <v>308</v>
      </c>
      <c r="Q128" s="401">
        <f>+Q121</f>
        <v>964503</v>
      </c>
      <c r="S128" s="400" t="s">
        <v>308</v>
      </c>
      <c r="T128" s="401">
        <f>+T121</f>
        <v>964500</v>
      </c>
      <c r="V128" s="400" t="s">
        <v>308</v>
      </c>
      <c r="W128" s="401">
        <f>+W121</f>
        <v>964500</v>
      </c>
      <c r="Y128" s="405" t="s">
        <v>308</v>
      </c>
      <c r="Z128" s="401">
        <f>+Z121</f>
        <v>964500</v>
      </c>
      <c r="AB128" s="400" t="s">
        <v>308</v>
      </c>
      <c r="AC128" s="401">
        <f>+AC121</f>
        <v>964502</v>
      </c>
      <c r="AE128" s="400" t="s">
        <v>308</v>
      </c>
      <c r="AF128" s="401">
        <f>+AF121</f>
        <v>964500</v>
      </c>
      <c r="AH128" s="400" t="s">
        <v>308</v>
      </c>
      <c r="AI128" s="401">
        <f>+AI121</f>
        <v>964500</v>
      </c>
      <c r="AK128" s="400" t="s">
        <v>308</v>
      </c>
      <c r="AL128" s="401">
        <f>+AL121</f>
        <v>964500</v>
      </c>
    </row>
    <row r="129" spans="1:38" ht="15.75" customHeight="1" x14ac:dyDescent="0.3">
      <c r="A129" s="99"/>
      <c r="B129" s="99"/>
      <c r="C129" s="99"/>
      <c r="D129" s="400"/>
      <c r="E129" s="401"/>
      <c r="G129" s="400"/>
      <c r="H129" s="401"/>
      <c r="J129" s="400"/>
      <c r="K129" s="401"/>
      <c r="M129" s="400"/>
      <c r="N129" s="401"/>
      <c r="P129" s="400"/>
      <c r="Q129" s="401"/>
      <c r="S129" s="400"/>
      <c r="T129" s="401"/>
      <c r="V129" s="400"/>
      <c r="W129" s="401"/>
      <c r="Y129" s="405"/>
      <c r="Z129" s="401"/>
      <c r="AB129" s="400"/>
      <c r="AC129" s="401"/>
      <c r="AE129" s="400"/>
      <c r="AF129" s="401"/>
      <c r="AH129" s="400"/>
      <c r="AI129" s="401"/>
      <c r="AK129" s="400"/>
      <c r="AL129" s="401"/>
    </row>
    <row r="130" spans="1:38" ht="15.75" customHeight="1" x14ac:dyDescent="0.3">
      <c r="A130" s="99"/>
      <c r="B130" s="99"/>
      <c r="C130" s="99"/>
      <c r="D130" s="400" t="s">
        <v>195</v>
      </c>
      <c r="E130" s="401">
        <f>E126-E128</f>
        <v>5455</v>
      </c>
      <c r="G130" s="400" t="s">
        <v>195</v>
      </c>
      <c r="H130" s="401">
        <f>H126-H128</f>
        <v>34909</v>
      </c>
      <c r="J130" s="400" t="s">
        <v>195</v>
      </c>
      <c r="K130" s="401">
        <f>K126-K128</f>
        <v>-86320</v>
      </c>
      <c r="M130" s="400" t="s">
        <v>195</v>
      </c>
      <c r="N130" s="401">
        <f>N126-N128</f>
        <v>-88320</v>
      </c>
      <c r="P130" s="400" t="s">
        <v>195</v>
      </c>
      <c r="Q130" s="401">
        <f>Q126-Q128</f>
        <v>-86320</v>
      </c>
      <c r="S130" s="400" t="s">
        <v>195</v>
      </c>
      <c r="T130" s="401">
        <f>T126-T128</f>
        <v>-86320</v>
      </c>
      <c r="V130" s="400" t="s">
        <v>195</v>
      </c>
      <c r="W130" s="401">
        <f>W126-W128</f>
        <v>-86320</v>
      </c>
      <c r="Y130" s="405" t="s">
        <v>195</v>
      </c>
      <c r="Z130" s="401">
        <f>Z126-Z128</f>
        <v>-86318</v>
      </c>
      <c r="AB130" s="400" t="s">
        <v>195</v>
      </c>
      <c r="AC130" s="401">
        <f>AC126-AC128</f>
        <v>-64880</v>
      </c>
      <c r="AE130" s="400" t="s">
        <v>195</v>
      </c>
      <c r="AF130" s="401">
        <f>AF126-AF128</f>
        <v>-86320</v>
      </c>
      <c r="AH130" s="400" t="s">
        <v>195</v>
      </c>
      <c r="AI130" s="401">
        <f>AI126-AI128</f>
        <v>-86320</v>
      </c>
      <c r="AK130" s="400" t="s">
        <v>195</v>
      </c>
      <c r="AL130" s="401">
        <f>AL126-AL128</f>
        <v>-86320</v>
      </c>
    </row>
    <row r="131" spans="1:38" ht="15.75" customHeight="1" x14ac:dyDescent="0.3">
      <c r="A131" s="99"/>
      <c r="B131" s="99"/>
      <c r="C131" s="99"/>
      <c r="D131" s="400"/>
      <c r="E131" s="401"/>
      <c r="G131" s="400"/>
      <c r="H131" s="401"/>
      <c r="J131" s="400"/>
      <c r="K131" s="401"/>
      <c r="M131" s="400"/>
      <c r="N131" s="401"/>
      <c r="P131" s="400"/>
      <c r="Q131" s="401"/>
      <c r="S131" s="400"/>
      <c r="T131" s="401"/>
      <c r="V131" s="400"/>
      <c r="W131" s="401"/>
      <c r="Y131" s="405"/>
      <c r="Z131" s="401"/>
      <c r="AB131" s="400"/>
      <c r="AC131" s="401"/>
      <c r="AE131" s="400"/>
      <c r="AF131" s="401"/>
      <c r="AH131" s="400"/>
      <c r="AI131" s="401"/>
      <c r="AK131" s="400"/>
      <c r="AL131" s="401"/>
    </row>
    <row r="132" spans="1:38" ht="15.75" customHeight="1" x14ac:dyDescent="0.3">
      <c r="A132" s="99"/>
      <c r="B132" s="99"/>
      <c r="C132" s="99"/>
      <c r="D132" s="210" t="s">
        <v>311</v>
      </c>
      <c r="E132" s="145"/>
      <c r="G132" s="213" t="s">
        <v>311</v>
      </c>
      <c r="H132" s="145"/>
      <c r="J132" s="213" t="s">
        <v>311</v>
      </c>
      <c r="K132" s="213"/>
      <c r="M132" s="213" t="s">
        <v>311</v>
      </c>
      <c r="N132" s="213"/>
      <c r="O132" s="208"/>
      <c r="P132" s="213" t="s">
        <v>311</v>
      </c>
      <c r="Q132" s="213"/>
      <c r="S132" s="213" t="s">
        <v>311</v>
      </c>
      <c r="T132" s="213"/>
      <c r="V132" s="213" t="s">
        <v>311</v>
      </c>
      <c r="W132" s="213"/>
      <c r="Y132" s="213" t="s">
        <v>311</v>
      </c>
      <c r="Z132" s="213"/>
      <c r="AB132" s="213" t="s">
        <v>311</v>
      </c>
      <c r="AC132" s="213"/>
      <c r="AE132" s="213" t="s">
        <v>311</v>
      </c>
      <c r="AF132" s="213"/>
      <c r="AH132" s="213" t="s">
        <v>311</v>
      </c>
      <c r="AI132" s="213"/>
      <c r="AK132" s="213" t="s">
        <v>311</v>
      </c>
      <c r="AL132" s="213"/>
    </row>
    <row r="133" spans="1:38" ht="15.75" customHeight="1" x14ac:dyDescent="0.3">
      <c r="A133" s="99"/>
      <c r="B133" s="99"/>
      <c r="C133" s="99"/>
      <c r="D133" s="399" t="str">
        <f>IF(E130&lt;0,índices!A23,índices!A24)</f>
        <v xml:space="preserve">Verifica en tus cuentas de Banco este dinero efectivamente se visualiza.  
Con un excedente presupuestario puedes considerar al menos 2 oportunidades: 
1-Asignar los fondos a un rubro de Ahorro para Imprevistos, o de Ahorro para atender periodos de Desempleo, o bien para fortalecer el financiamiento de algún proyecto específico. Asegúrate de registrar lo que corrobores como ahorro (excedente) en tu detalle de ahorros para que sea visible. 
2-Aplicar este excedente en abono extraordinario a alguna cuenta de crédito que te permita ahorrar en intereses, salir en menos tiempo de la deuda, o disminuir la cuota siguiente. </v>
      </c>
      <c r="E133" s="399"/>
      <c r="F133" s="209"/>
      <c r="G133" s="399" t="str">
        <f>IF(H130&lt;0,índices!A23,índices!A24)</f>
        <v xml:space="preserve">Verifica en tus cuentas de Banco este dinero efectivamente se visualiza.  
Con un excedente presupuestario puedes considerar al menos 2 oportunidades: 
1-Asignar los fondos a un rubro de Ahorro para Imprevistos, o de Ahorro para atender periodos de Desempleo, o bien para fortalecer el financiamiento de algún proyecto específico. Asegúrate de registrar lo que corrobores como ahorro (excedente) en tu detalle de ahorros para que sea visible. 
2-Aplicar este excedente en abono extraordinario a alguna cuenta de crédito que te permita ahorrar en intereses, salir en menos tiempo de la deuda, o disminuir la cuota siguiente. </v>
      </c>
      <c r="H133" s="399"/>
      <c r="J133" s="399" t="str">
        <f>IF(K130&lt;0,índices!$A$23,índices!$A$24)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K133" s="399"/>
      <c r="M133" s="399" t="str">
        <f>IF(N130&lt;0,índices!$A$23,índices!$A$24)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N133" s="399"/>
      <c r="O133" s="208"/>
      <c r="P133" s="399" t="str">
        <f>IF(Q130&lt;0,índices!$A$23,índices!$A$24)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Q133" s="399"/>
      <c r="S133" s="399" t="str">
        <f>IF(T130&lt;0,índices!$A$23,índices!$A$24)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T133" s="399"/>
      <c r="V133" s="399" t="str">
        <f>IF(W130&lt;0,índices!$A$23,índices!$A$24)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W133" s="399"/>
      <c r="Y133" s="399" t="str">
        <f>IF(Z130&lt;0,índices!$A$23,índices!$A$24)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Z133" s="399"/>
      <c r="AB133" s="399" t="str">
        <f>IF(AC130&lt;0,índices!$A$23,índices!$A$24)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AC133" s="399"/>
      <c r="AE133" s="399" t="str">
        <f>IF(AF130&lt;0,índices!$A$23,índices!$A$24)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AF133" s="399"/>
      <c r="AH133" s="399" t="str">
        <f>IF(AI130&lt;0,índices!$A$23,índices!$A$24)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AI133" s="399"/>
      <c r="AK133" s="399" t="str">
        <f>IF(AL130&lt;0,índices!$A$23,índices!$A$24)</f>
        <v>Revisa con el mejor detalle posible tus rubros de gasto e identifica en ¿qué excedediste tu gasto?. 
Define si es una situación que es corregible lo antes posible y de ser así ¿cómo se puede corregir?. 
Si la situación específica no es corregible para el siguiente mes, identifica ¿qué otros rubros de gasto se pueden disminuir para el siguiente mes?. 
Identifica ¿de qué forma se cubrió esta diferencia?, identifica si ¿has adquirido una nueva deuda o has aumentado algún saldo de tarjeta para cubrir el faltante?.</v>
      </c>
      <c r="AL133" s="399"/>
    </row>
    <row r="134" spans="1:38" ht="15.75" customHeight="1" x14ac:dyDescent="0.3">
      <c r="A134" s="99"/>
      <c r="B134" s="99"/>
      <c r="C134" s="99"/>
      <c r="D134" s="399"/>
      <c r="E134" s="399"/>
      <c r="F134" s="209"/>
      <c r="G134" s="399"/>
      <c r="H134" s="399"/>
      <c r="J134" s="399"/>
      <c r="K134" s="399"/>
      <c r="M134" s="399"/>
      <c r="N134" s="399"/>
      <c r="O134" s="208"/>
      <c r="P134" s="399"/>
      <c r="Q134" s="399"/>
      <c r="S134" s="399"/>
      <c r="T134" s="399"/>
      <c r="V134" s="399"/>
      <c r="W134" s="399"/>
      <c r="Y134" s="399"/>
      <c r="Z134" s="399"/>
      <c r="AB134" s="399"/>
      <c r="AC134" s="399"/>
      <c r="AE134" s="399"/>
      <c r="AF134" s="399"/>
      <c r="AH134" s="399"/>
      <c r="AI134" s="399"/>
      <c r="AK134" s="399"/>
      <c r="AL134" s="399"/>
    </row>
    <row r="135" spans="1:38" ht="15.75" customHeight="1" x14ac:dyDescent="0.3">
      <c r="A135" s="99"/>
      <c r="B135" s="99"/>
      <c r="C135" s="99"/>
      <c r="D135" s="399"/>
      <c r="E135" s="399"/>
      <c r="F135" s="209"/>
      <c r="G135" s="399"/>
      <c r="H135" s="399"/>
      <c r="J135" s="399"/>
      <c r="K135" s="399"/>
      <c r="M135" s="399"/>
      <c r="N135" s="399"/>
      <c r="O135" s="208"/>
      <c r="P135" s="399"/>
      <c r="Q135" s="399"/>
      <c r="S135" s="399"/>
      <c r="T135" s="399"/>
      <c r="V135" s="399"/>
      <c r="W135" s="399"/>
      <c r="Y135" s="399"/>
      <c r="Z135" s="399"/>
      <c r="AB135" s="399"/>
      <c r="AC135" s="399"/>
      <c r="AE135" s="399"/>
      <c r="AF135" s="399"/>
      <c r="AH135" s="399"/>
      <c r="AI135" s="399"/>
      <c r="AK135" s="399"/>
      <c r="AL135" s="399"/>
    </row>
    <row r="136" spans="1:38" ht="15.75" customHeight="1" x14ac:dyDescent="0.3">
      <c r="A136" s="99"/>
      <c r="B136" s="99"/>
      <c r="C136" s="99"/>
      <c r="D136" s="399"/>
      <c r="E136" s="399"/>
      <c r="F136" s="209"/>
      <c r="G136" s="399"/>
      <c r="H136" s="399"/>
      <c r="J136" s="399"/>
      <c r="K136" s="399"/>
      <c r="M136" s="399"/>
      <c r="N136" s="399"/>
      <c r="P136" s="399"/>
      <c r="Q136" s="399"/>
      <c r="S136" s="399"/>
      <c r="T136" s="399"/>
      <c r="V136" s="399"/>
      <c r="W136" s="399"/>
      <c r="Y136" s="399"/>
      <c r="Z136" s="399"/>
      <c r="AB136" s="399"/>
      <c r="AC136" s="399"/>
      <c r="AE136" s="399"/>
      <c r="AF136" s="399"/>
      <c r="AH136" s="399"/>
      <c r="AI136" s="399"/>
      <c r="AK136" s="399"/>
      <c r="AL136" s="399"/>
    </row>
    <row r="137" spans="1:38" ht="15.75" customHeight="1" x14ac:dyDescent="0.3">
      <c r="A137" s="99"/>
      <c r="B137" s="99"/>
      <c r="C137" s="99"/>
      <c r="D137" s="399"/>
      <c r="E137" s="399"/>
      <c r="F137" s="209"/>
      <c r="G137" s="399"/>
      <c r="H137" s="399"/>
      <c r="J137" s="399"/>
      <c r="K137" s="399"/>
      <c r="M137" s="399"/>
      <c r="N137" s="399"/>
      <c r="P137" s="399"/>
      <c r="Q137" s="399"/>
      <c r="S137" s="399"/>
      <c r="T137" s="399"/>
      <c r="V137" s="399"/>
      <c r="W137" s="399"/>
      <c r="Y137" s="399"/>
      <c r="Z137" s="399"/>
      <c r="AB137" s="399"/>
      <c r="AC137" s="399"/>
      <c r="AE137" s="399"/>
      <c r="AF137" s="399"/>
      <c r="AH137" s="399"/>
      <c r="AI137" s="399"/>
      <c r="AK137" s="399"/>
      <c r="AL137" s="399"/>
    </row>
    <row r="138" spans="1:38" ht="15.75" customHeight="1" x14ac:dyDescent="0.3">
      <c r="A138" s="99"/>
      <c r="B138" s="99"/>
      <c r="C138" s="99"/>
      <c r="D138" s="399"/>
      <c r="E138" s="399"/>
      <c r="F138" s="209"/>
      <c r="G138" s="399"/>
      <c r="H138" s="399"/>
      <c r="J138" s="399"/>
      <c r="K138" s="399"/>
      <c r="M138" s="399"/>
      <c r="N138" s="399"/>
      <c r="P138" s="399"/>
      <c r="Q138" s="399"/>
      <c r="S138" s="399"/>
      <c r="T138" s="399"/>
      <c r="V138" s="399"/>
      <c r="W138" s="399"/>
      <c r="Y138" s="399"/>
      <c r="Z138" s="399"/>
      <c r="AB138" s="399"/>
      <c r="AC138" s="399"/>
      <c r="AE138" s="399"/>
      <c r="AF138" s="399"/>
      <c r="AH138" s="399"/>
      <c r="AI138" s="399"/>
      <c r="AK138" s="399"/>
      <c r="AL138" s="399"/>
    </row>
    <row r="139" spans="1:38" ht="15.75" customHeight="1" x14ac:dyDescent="0.3">
      <c r="A139" s="99"/>
      <c r="B139" s="99"/>
      <c r="C139" s="99"/>
      <c r="D139" s="399"/>
      <c r="E139" s="399"/>
      <c r="F139" s="209"/>
      <c r="G139" s="399"/>
      <c r="H139" s="399"/>
      <c r="J139" s="399"/>
      <c r="K139" s="399"/>
      <c r="M139" s="399"/>
      <c r="N139" s="399"/>
      <c r="P139" s="399"/>
      <c r="Q139" s="399"/>
      <c r="S139" s="399"/>
      <c r="T139" s="399"/>
      <c r="V139" s="399"/>
      <c r="W139" s="399"/>
      <c r="Y139" s="399"/>
      <c r="Z139" s="399"/>
      <c r="AB139" s="399"/>
      <c r="AC139" s="399"/>
      <c r="AE139" s="399"/>
      <c r="AF139" s="399"/>
      <c r="AH139" s="399"/>
      <c r="AI139" s="399"/>
      <c r="AK139" s="399"/>
      <c r="AL139" s="399"/>
    </row>
    <row r="140" spans="1:38" ht="15.75" customHeight="1" x14ac:dyDescent="0.3">
      <c r="A140" s="99"/>
      <c r="B140" s="99"/>
      <c r="C140" s="99"/>
      <c r="D140" s="399"/>
      <c r="E140" s="399"/>
      <c r="F140" s="209"/>
      <c r="G140" s="399"/>
      <c r="H140" s="399"/>
      <c r="J140" s="399"/>
      <c r="K140" s="399"/>
      <c r="M140" s="399"/>
      <c r="N140" s="399"/>
      <c r="P140" s="399"/>
      <c r="Q140" s="399"/>
      <c r="S140" s="399"/>
      <c r="T140" s="399"/>
      <c r="V140" s="399"/>
      <c r="W140" s="399"/>
      <c r="Y140" s="399"/>
      <c r="Z140" s="399"/>
      <c r="AB140" s="399"/>
      <c r="AC140" s="399"/>
      <c r="AE140" s="399"/>
      <c r="AF140" s="399"/>
      <c r="AH140" s="399"/>
      <c r="AI140" s="399"/>
      <c r="AK140" s="399"/>
      <c r="AL140" s="399"/>
    </row>
    <row r="141" spans="1:38" ht="15.75" customHeight="1" x14ac:dyDescent="0.3">
      <c r="A141" s="99"/>
      <c r="B141" s="99"/>
      <c r="C141" s="99"/>
      <c r="D141" s="399"/>
      <c r="E141" s="399"/>
      <c r="F141" s="209"/>
      <c r="G141" s="399"/>
      <c r="H141" s="399"/>
      <c r="J141" s="399"/>
      <c r="K141" s="399"/>
      <c r="M141" s="399"/>
      <c r="N141" s="399"/>
      <c r="P141" s="399"/>
      <c r="Q141" s="399"/>
      <c r="S141" s="399"/>
      <c r="T141" s="399"/>
      <c r="V141" s="399"/>
      <c r="W141" s="399"/>
      <c r="Y141" s="399"/>
      <c r="Z141" s="399"/>
      <c r="AB141" s="399"/>
      <c r="AC141" s="399"/>
      <c r="AE141" s="399"/>
      <c r="AF141" s="399"/>
      <c r="AH141" s="399"/>
      <c r="AI141" s="399"/>
      <c r="AK141" s="399"/>
      <c r="AL141" s="399"/>
    </row>
    <row r="142" spans="1:38" ht="15.75" customHeight="1" x14ac:dyDescent="0.3">
      <c r="A142" s="99"/>
      <c r="B142" s="99"/>
      <c r="C142" s="99"/>
      <c r="D142" s="399"/>
      <c r="E142" s="399"/>
      <c r="F142" s="209"/>
      <c r="G142" s="399"/>
      <c r="H142" s="399"/>
      <c r="J142" s="399"/>
      <c r="K142" s="399"/>
      <c r="M142" s="399"/>
      <c r="N142" s="399"/>
      <c r="P142" s="399"/>
      <c r="Q142" s="399"/>
      <c r="S142" s="399"/>
      <c r="T142" s="399"/>
      <c r="V142" s="399"/>
      <c r="W142" s="399"/>
      <c r="Y142" s="399"/>
      <c r="Z142" s="399"/>
      <c r="AB142" s="399"/>
      <c r="AC142" s="399"/>
      <c r="AE142" s="399"/>
      <c r="AF142" s="399"/>
      <c r="AH142" s="399"/>
      <c r="AI142" s="399"/>
      <c r="AK142" s="399"/>
      <c r="AL142" s="399"/>
    </row>
    <row r="143" spans="1:38" ht="15.75" customHeight="1" x14ac:dyDescent="0.3">
      <c r="A143" s="99"/>
      <c r="B143" s="99"/>
      <c r="C143" s="99"/>
      <c r="D143" s="399"/>
      <c r="E143" s="399"/>
      <c r="F143" s="209"/>
      <c r="G143" s="399"/>
      <c r="H143" s="399"/>
      <c r="J143" s="399"/>
      <c r="K143" s="399"/>
      <c r="M143" s="399"/>
      <c r="N143" s="399"/>
      <c r="P143" s="399"/>
      <c r="Q143" s="399"/>
      <c r="S143" s="399"/>
      <c r="T143" s="399"/>
      <c r="V143" s="399"/>
      <c r="W143" s="399"/>
      <c r="Y143" s="399"/>
      <c r="Z143" s="399"/>
      <c r="AB143" s="399"/>
      <c r="AC143" s="399"/>
      <c r="AE143" s="399"/>
      <c r="AF143" s="399"/>
      <c r="AH143" s="399"/>
      <c r="AI143" s="399"/>
      <c r="AK143" s="399"/>
      <c r="AL143" s="399"/>
    </row>
    <row r="144" spans="1:38" ht="15.75" customHeight="1" x14ac:dyDescent="0.3">
      <c r="A144" s="99"/>
      <c r="B144" s="99"/>
      <c r="C144" s="99"/>
      <c r="D144" s="399"/>
      <c r="E144" s="399"/>
      <c r="F144" s="209"/>
      <c r="G144" s="399"/>
      <c r="H144" s="399"/>
      <c r="J144" s="399"/>
      <c r="K144" s="399"/>
      <c r="M144" s="399"/>
      <c r="N144" s="399"/>
      <c r="P144" s="399"/>
      <c r="Q144" s="399"/>
      <c r="S144" s="399"/>
      <c r="T144" s="399"/>
      <c r="V144" s="399"/>
      <c r="W144" s="399"/>
      <c r="Y144" s="399"/>
      <c r="Z144" s="399"/>
      <c r="AB144" s="399"/>
      <c r="AC144" s="399"/>
      <c r="AE144" s="399"/>
      <c r="AF144" s="399"/>
      <c r="AH144" s="399"/>
      <c r="AI144" s="399"/>
      <c r="AK144" s="399"/>
      <c r="AL144" s="399"/>
    </row>
    <row r="145" spans="1:38" ht="15.75" customHeight="1" x14ac:dyDescent="0.3">
      <c r="A145" s="99"/>
      <c r="B145" s="99"/>
      <c r="C145" s="99"/>
      <c r="D145" s="399"/>
      <c r="E145" s="399"/>
      <c r="F145" s="209"/>
      <c r="G145" s="399"/>
      <c r="H145" s="399"/>
      <c r="J145" s="399"/>
      <c r="K145" s="399"/>
      <c r="M145" s="399"/>
      <c r="N145" s="399"/>
      <c r="P145" s="399"/>
      <c r="Q145" s="399"/>
      <c r="S145" s="399"/>
      <c r="T145" s="399"/>
      <c r="V145" s="399"/>
      <c r="W145" s="399"/>
      <c r="Y145" s="399"/>
      <c r="Z145" s="399"/>
      <c r="AB145" s="399"/>
      <c r="AC145" s="399"/>
      <c r="AE145" s="399"/>
      <c r="AF145" s="399"/>
      <c r="AH145" s="399"/>
      <c r="AI145" s="399"/>
      <c r="AK145" s="399"/>
      <c r="AL145" s="399"/>
    </row>
    <row r="146" spans="1:38" ht="15.75" customHeight="1" x14ac:dyDescent="0.3">
      <c r="A146" s="99"/>
      <c r="B146" s="99"/>
      <c r="C146" s="99"/>
      <c r="D146" s="399"/>
      <c r="E146" s="399"/>
      <c r="F146" s="209"/>
      <c r="G146" s="399"/>
      <c r="H146" s="399"/>
      <c r="J146" s="399"/>
      <c r="K146" s="399"/>
      <c r="M146" s="399"/>
      <c r="N146" s="399"/>
      <c r="P146" s="399"/>
      <c r="Q146" s="399"/>
      <c r="S146" s="399"/>
      <c r="T146" s="399"/>
      <c r="V146" s="399"/>
      <c r="W146" s="399"/>
      <c r="Y146" s="399"/>
      <c r="Z146" s="399"/>
      <c r="AB146" s="399"/>
      <c r="AC146" s="399"/>
      <c r="AE146" s="399"/>
      <c r="AF146" s="399"/>
      <c r="AH146" s="399"/>
      <c r="AI146" s="399"/>
      <c r="AK146" s="399"/>
      <c r="AL146" s="399"/>
    </row>
    <row r="147" spans="1:38" ht="15.75" customHeight="1" x14ac:dyDescent="0.3">
      <c r="A147" s="99"/>
      <c r="B147" s="99"/>
      <c r="C147" s="99"/>
      <c r="D147" s="399"/>
      <c r="E147" s="399"/>
      <c r="F147" s="209"/>
      <c r="G147" s="399"/>
      <c r="H147" s="399"/>
      <c r="J147" s="399"/>
      <c r="K147" s="399"/>
      <c r="M147" s="399"/>
      <c r="N147" s="399"/>
      <c r="P147" s="399"/>
      <c r="Q147" s="399"/>
      <c r="S147" s="399"/>
      <c r="T147" s="399"/>
      <c r="V147" s="399"/>
      <c r="W147" s="399"/>
      <c r="Y147" s="399"/>
      <c r="Z147" s="399"/>
      <c r="AB147" s="399"/>
      <c r="AC147" s="399"/>
      <c r="AE147" s="399"/>
      <c r="AF147" s="399"/>
      <c r="AH147" s="399"/>
      <c r="AI147" s="399"/>
      <c r="AK147" s="399"/>
      <c r="AL147" s="399"/>
    </row>
    <row r="148" spans="1:38" ht="15.75" customHeight="1" x14ac:dyDescent="0.3">
      <c r="A148" s="99"/>
      <c r="B148" s="99"/>
      <c r="C148" s="99"/>
      <c r="D148" s="399"/>
      <c r="E148" s="399"/>
      <c r="F148" s="209"/>
      <c r="G148" s="399"/>
      <c r="H148" s="399"/>
      <c r="J148" s="399"/>
      <c r="K148" s="399"/>
      <c r="M148" s="399"/>
      <c r="N148" s="399"/>
      <c r="P148" s="399"/>
      <c r="Q148" s="399"/>
      <c r="S148" s="399"/>
      <c r="T148" s="399"/>
      <c r="V148" s="399"/>
      <c r="W148" s="399"/>
      <c r="Y148" s="399"/>
      <c r="Z148" s="399"/>
      <c r="AB148" s="399"/>
      <c r="AC148" s="399"/>
      <c r="AE148" s="399"/>
      <c r="AF148" s="399"/>
      <c r="AH148" s="399"/>
      <c r="AI148" s="399"/>
      <c r="AK148" s="399"/>
      <c r="AL148" s="399"/>
    </row>
    <row r="149" spans="1:38" x14ac:dyDescent="0.3">
      <c r="D149" s="212"/>
      <c r="E149" s="212"/>
    </row>
    <row r="150" spans="1:38" x14ac:dyDescent="0.3">
      <c r="D150" s="212"/>
      <c r="E150" s="212"/>
    </row>
    <row r="151" spans="1:38" ht="13.05" customHeight="1" x14ac:dyDescent="0.3">
      <c r="D151" s="212"/>
      <c r="E151" s="212"/>
    </row>
  </sheetData>
  <sheetProtection algorithmName="SHA-512" hashValue="h8ILerp79i0wJsPmOcjY4tTFFX0od8VoTL5sII4uUdRZbxDulRnjFhtiTuMFZDLI9NZLWBgH9DSMqgNj6KQ0Zg==" saltValue="AkvOyxuoxrNP3IMvsz9sdg==" spinCount="100000" sheet="1" formatColumns="0" formatRows="0"/>
  <mergeCells count="115">
    <mergeCell ref="AK133:AL148"/>
    <mergeCell ref="AK126:AK127"/>
    <mergeCell ref="AL126:AL127"/>
    <mergeCell ref="AK128:AK129"/>
    <mergeCell ref="AL128:AL129"/>
    <mergeCell ref="AK130:AK131"/>
    <mergeCell ref="AL130:AL131"/>
    <mergeCell ref="AE133:AF148"/>
    <mergeCell ref="AH126:AH127"/>
    <mergeCell ref="AI126:AI127"/>
    <mergeCell ref="AH128:AH129"/>
    <mergeCell ref="AI128:AI129"/>
    <mergeCell ref="AH130:AH131"/>
    <mergeCell ref="AI130:AI131"/>
    <mergeCell ref="AH133:AI148"/>
    <mergeCell ref="AE126:AE127"/>
    <mergeCell ref="AF126:AF127"/>
    <mergeCell ref="AE128:AE129"/>
    <mergeCell ref="AF128:AF129"/>
    <mergeCell ref="AE130:AE131"/>
    <mergeCell ref="AF130:AF131"/>
    <mergeCell ref="Y133:Z148"/>
    <mergeCell ref="AB126:AB127"/>
    <mergeCell ref="AC126:AC127"/>
    <mergeCell ref="AB128:AB129"/>
    <mergeCell ref="AC128:AC129"/>
    <mergeCell ref="AB130:AB131"/>
    <mergeCell ref="AC130:AC131"/>
    <mergeCell ref="AB133:AC148"/>
    <mergeCell ref="Y126:Y127"/>
    <mergeCell ref="Z126:Z127"/>
    <mergeCell ref="Y128:Y129"/>
    <mergeCell ref="Z128:Z129"/>
    <mergeCell ref="Y130:Y131"/>
    <mergeCell ref="Z130:Z131"/>
    <mergeCell ref="S133:T148"/>
    <mergeCell ref="V126:V127"/>
    <mergeCell ref="W126:W127"/>
    <mergeCell ref="V128:V129"/>
    <mergeCell ref="W128:W129"/>
    <mergeCell ref="V130:V131"/>
    <mergeCell ref="W130:W131"/>
    <mergeCell ref="V133:W148"/>
    <mergeCell ref="S126:S127"/>
    <mergeCell ref="T126:T127"/>
    <mergeCell ref="S128:S129"/>
    <mergeCell ref="T128:T129"/>
    <mergeCell ref="S130:S131"/>
    <mergeCell ref="T130:T131"/>
    <mergeCell ref="M133:N148"/>
    <mergeCell ref="P126:P127"/>
    <mergeCell ref="Q126:Q127"/>
    <mergeCell ref="P128:P129"/>
    <mergeCell ref="Q128:Q129"/>
    <mergeCell ref="P130:P131"/>
    <mergeCell ref="Q130:Q131"/>
    <mergeCell ref="P133:Q148"/>
    <mergeCell ref="M126:M127"/>
    <mergeCell ref="N126:N127"/>
    <mergeCell ref="M128:M129"/>
    <mergeCell ref="N128:N129"/>
    <mergeCell ref="M130:M131"/>
    <mergeCell ref="N130:N131"/>
    <mergeCell ref="J126:J127"/>
    <mergeCell ref="K126:K127"/>
    <mergeCell ref="J128:J129"/>
    <mergeCell ref="K128:K129"/>
    <mergeCell ref="J130:J131"/>
    <mergeCell ref="K130:K131"/>
    <mergeCell ref="J133:K148"/>
    <mergeCell ref="G126:G127"/>
    <mergeCell ref="H126:H127"/>
    <mergeCell ref="G128:G129"/>
    <mergeCell ref="H128:H129"/>
    <mergeCell ref="G130:G131"/>
    <mergeCell ref="H130:H131"/>
    <mergeCell ref="D133:E148"/>
    <mergeCell ref="D126:D127"/>
    <mergeCell ref="E126:E127"/>
    <mergeCell ref="D128:D129"/>
    <mergeCell ref="E128:E129"/>
    <mergeCell ref="D130:D131"/>
    <mergeCell ref="E130:E131"/>
    <mergeCell ref="AN1:AN2"/>
    <mergeCell ref="A97:A107"/>
    <mergeCell ref="AH1:AJ2"/>
    <mergeCell ref="AE1:AG2"/>
    <mergeCell ref="AK1:AM2"/>
    <mergeCell ref="A1:C2"/>
    <mergeCell ref="A4:A5"/>
    <mergeCell ref="A7:A8"/>
    <mergeCell ref="A90:A95"/>
    <mergeCell ref="A109:A112"/>
    <mergeCell ref="A10:A11"/>
    <mergeCell ref="A13:A18"/>
    <mergeCell ref="A20:A40"/>
    <mergeCell ref="A42:A49"/>
    <mergeCell ref="A51:A55"/>
    <mergeCell ref="A57:A62"/>
    <mergeCell ref="G133:H148"/>
    <mergeCell ref="AO1:AP1"/>
    <mergeCell ref="AO2:AP2"/>
    <mergeCell ref="A114:A117"/>
    <mergeCell ref="D1:F2"/>
    <mergeCell ref="J1:L2"/>
    <mergeCell ref="P1:R2"/>
    <mergeCell ref="V1:X2"/>
    <mergeCell ref="AB1:AD2"/>
    <mergeCell ref="G1:I2"/>
    <mergeCell ref="M1:O2"/>
    <mergeCell ref="S1:U2"/>
    <mergeCell ref="Y1:AA2"/>
    <mergeCell ref="A64:A74"/>
    <mergeCell ref="A76:A81"/>
    <mergeCell ref="A83:A88"/>
  </mergeCells>
  <conditionalFormatting sqref="E130:E131">
    <cfRule type="cellIs" dxfId="70" priority="34" operator="lessThan">
      <formula>0</formula>
    </cfRule>
    <cfRule type="cellIs" dxfId="69" priority="36" operator="greaterThan">
      <formula>0</formula>
    </cfRule>
  </conditionalFormatting>
  <conditionalFormatting sqref="D133:E148">
    <cfRule type="cellIs" dxfId="68" priority="35" operator="greaterThan">
      <formula>$E$130&lt;0</formula>
    </cfRule>
  </conditionalFormatting>
  <conditionalFormatting sqref="H130:H131">
    <cfRule type="cellIs" dxfId="67" priority="31" operator="lessThan">
      <formula>0</formula>
    </cfRule>
    <cfRule type="cellIs" dxfId="66" priority="33" operator="greaterThan">
      <formula>0</formula>
    </cfRule>
  </conditionalFormatting>
  <conditionalFormatting sqref="G133:H148">
    <cfRule type="cellIs" dxfId="65" priority="32" operator="greaterThan">
      <formula>$E$130&lt;0</formula>
    </cfRule>
  </conditionalFormatting>
  <conditionalFormatting sqref="K130:K131">
    <cfRule type="cellIs" dxfId="64" priority="28" operator="lessThan">
      <formula>0</formula>
    </cfRule>
    <cfRule type="cellIs" dxfId="63" priority="30" operator="greaterThan">
      <formula>0</formula>
    </cfRule>
  </conditionalFormatting>
  <conditionalFormatting sqref="J133:K148">
    <cfRule type="cellIs" dxfId="62" priority="29" operator="greaterThan">
      <formula>$E$130&lt;0</formula>
    </cfRule>
  </conditionalFormatting>
  <conditionalFormatting sqref="N130:N131">
    <cfRule type="cellIs" dxfId="61" priority="25" operator="lessThan">
      <formula>0</formula>
    </cfRule>
    <cfRule type="cellIs" dxfId="60" priority="27" operator="greaterThan">
      <formula>0</formula>
    </cfRule>
  </conditionalFormatting>
  <conditionalFormatting sqref="M133:N148">
    <cfRule type="cellIs" dxfId="59" priority="26" operator="greaterThan">
      <formula>$E$130&lt;0</formula>
    </cfRule>
  </conditionalFormatting>
  <conditionalFormatting sqref="Q130:Q131">
    <cfRule type="cellIs" dxfId="58" priority="22" operator="lessThan">
      <formula>0</formula>
    </cfRule>
    <cfRule type="cellIs" dxfId="57" priority="24" operator="greaterThan">
      <formula>0</formula>
    </cfRule>
  </conditionalFormatting>
  <conditionalFormatting sqref="P133:Q148">
    <cfRule type="cellIs" dxfId="56" priority="23" operator="greaterThan">
      <formula>$E$130&lt;0</formula>
    </cfRule>
  </conditionalFormatting>
  <conditionalFormatting sqref="T130:T131">
    <cfRule type="cellIs" dxfId="55" priority="19" operator="lessThan">
      <formula>0</formula>
    </cfRule>
    <cfRule type="cellIs" dxfId="54" priority="21" operator="greaterThan">
      <formula>0</formula>
    </cfRule>
  </conditionalFormatting>
  <conditionalFormatting sqref="S133:T148">
    <cfRule type="cellIs" dxfId="53" priority="20" operator="greaterThan">
      <formula>$E$130&lt;0</formula>
    </cfRule>
  </conditionalFormatting>
  <conditionalFormatting sqref="W130:W131">
    <cfRule type="cellIs" dxfId="52" priority="16" operator="lessThan">
      <formula>0</formula>
    </cfRule>
    <cfRule type="cellIs" dxfId="51" priority="18" operator="greaterThan">
      <formula>0</formula>
    </cfRule>
  </conditionalFormatting>
  <conditionalFormatting sqref="V133:W148">
    <cfRule type="cellIs" dxfId="50" priority="17" operator="greaterThan">
      <formula>$E$130&lt;0</formula>
    </cfRule>
  </conditionalFormatting>
  <conditionalFormatting sqref="Z130:Z131">
    <cfRule type="cellIs" dxfId="49" priority="13" operator="lessThan">
      <formula>0</formula>
    </cfRule>
    <cfRule type="cellIs" dxfId="48" priority="15" operator="greaterThan">
      <formula>0</formula>
    </cfRule>
  </conditionalFormatting>
  <conditionalFormatting sqref="Y133:Z148">
    <cfRule type="cellIs" dxfId="47" priority="14" operator="greaterThan">
      <formula>$E$130&lt;0</formula>
    </cfRule>
  </conditionalFormatting>
  <conditionalFormatting sqref="AC130:AC131">
    <cfRule type="cellIs" dxfId="46" priority="10" operator="lessThan">
      <formula>0</formula>
    </cfRule>
    <cfRule type="cellIs" dxfId="45" priority="12" operator="greaterThan">
      <formula>0</formula>
    </cfRule>
  </conditionalFormatting>
  <conditionalFormatting sqref="AB133:AC148">
    <cfRule type="cellIs" dxfId="44" priority="11" operator="greaterThan">
      <formula>$E$130&lt;0</formula>
    </cfRule>
  </conditionalFormatting>
  <conditionalFormatting sqref="AF130:AF131">
    <cfRule type="cellIs" dxfId="43" priority="7" operator="lessThan">
      <formula>0</formula>
    </cfRule>
    <cfRule type="cellIs" dxfId="42" priority="9" operator="greaterThan">
      <formula>0</formula>
    </cfRule>
  </conditionalFormatting>
  <conditionalFormatting sqref="AE133:AF148">
    <cfRule type="cellIs" dxfId="41" priority="8" operator="greaterThan">
      <formula>$E$130&lt;0</formula>
    </cfRule>
  </conditionalFormatting>
  <conditionalFormatting sqref="AI130:AI131">
    <cfRule type="cellIs" dxfId="40" priority="4" operator="lessThan">
      <formula>0</formula>
    </cfRule>
    <cfRule type="cellIs" dxfId="39" priority="6" operator="greaterThan">
      <formula>0</formula>
    </cfRule>
  </conditionalFormatting>
  <conditionalFormatting sqref="AH133:AI148">
    <cfRule type="cellIs" dxfId="38" priority="5" operator="greaterThan">
      <formula>$E$130&lt;0</formula>
    </cfRule>
  </conditionalFormatting>
  <conditionalFormatting sqref="AL130:AL131">
    <cfRule type="cellIs" dxfId="37" priority="1" operator="lessThan">
      <formula>0</formula>
    </cfRule>
    <cfRule type="cellIs" dxfId="36" priority="3" operator="greaterThan">
      <formula>0</formula>
    </cfRule>
  </conditionalFormatting>
  <conditionalFormatting sqref="AK133:AL148">
    <cfRule type="cellIs" dxfId="35" priority="2" operator="greaterThan">
      <formula>$E$130&lt;0</formula>
    </cfRule>
  </conditionalFormatting>
  <hyperlinks>
    <hyperlink ref="AO1:AP1" location="Menú!A1" display="VOLVER AL MENÚ" xr:uid="{00000000-0004-0000-0400-000000000000}"/>
  </hyperlinks>
  <pageMargins left="0.7" right="0.7" top="0.75" bottom="0.75" header="0.3" footer="0.3"/>
  <pageSetup orientation="portrait" r:id="rId1"/>
  <ignoredErrors>
    <ignoredError sqref="C10 C13:C15 C20:C23 C24:C39 C42:C48 C51:C54 C57:C61 C64:C69 C76:C80 C83:C87 C90:C94 C97:C106 C109:C111 C114:C116 C17 E126 E128 E130 C70:C7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72"/>
  <sheetViews>
    <sheetView showGridLines="0" tabSelected="1" zoomScale="80" zoomScaleNormal="80" workbookViewId="0">
      <selection activeCell="D8" sqref="D8:E8"/>
    </sheetView>
  </sheetViews>
  <sheetFormatPr baseColWidth="10" defaultColWidth="5.21875" defaultRowHeight="12" outlineLevelRow="1" x14ac:dyDescent="0.25"/>
  <cols>
    <col min="1" max="1" width="5.21875" style="27" customWidth="1"/>
    <col min="2" max="2" width="10.44140625" style="2" customWidth="1"/>
    <col min="3" max="3" width="23.77734375" style="2" customWidth="1"/>
    <col min="4" max="4" width="18.77734375" style="2" customWidth="1"/>
    <col min="5" max="5" width="13.21875" style="2" customWidth="1"/>
    <col min="6" max="6" width="21.21875" style="2" customWidth="1"/>
    <col min="7" max="7" width="12.44140625" style="2" customWidth="1"/>
    <col min="8" max="8" width="17.44140625" style="2" customWidth="1"/>
    <col min="9" max="9" width="20" style="2" customWidth="1"/>
    <col min="10" max="10" width="2.77734375" style="2" customWidth="1"/>
    <col min="11" max="11" width="16" style="2" customWidth="1"/>
    <col min="12" max="14" width="20.77734375" style="2" customWidth="1"/>
    <col min="15" max="15" width="10.21875" style="2" customWidth="1"/>
    <col min="16" max="16" width="12.44140625" style="2" customWidth="1"/>
    <col min="17" max="19" width="5.21875" style="2" customWidth="1"/>
    <col min="20" max="20" width="3.21875" style="2" customWidth="1"/>
    <col min="21" max="21" width="5.21875" style="2" customWidth="1"/>
    <col min="22" max="22" width="3.44140625" style="2" customWidth="1"/>
    <col min="23" max="23" width="10" style="2" customWidth="1"/>
    <col min="24" max="16384" width="5.21875" style="2"/>
  </cols>
  <sheetData>
    <row r="1" spans="1:54" s="70" customFormat="1" ht="27" customHeight="1" x14ac:dyDescent="0.3">
      <c r="A1" s="372" t="s">
        <v>259</v>
      </c>
      <c r="B1" s="372"/>
      <c r="C1" s="372"/>
      <c r="D1" s="372"/>
      <c r="E1" s="372"/>
      <c r="F1" s="372"/>
      <c r="G1" s="372"/>
      <c r="H1" s="372"/>
      <c r="I1" s="372"/>
      <c r="J1" s="372"/>
      <c r="K1" s="372"/>
      <c r="L1" s="372"/>
      <c r="M1" s="372"/>
      <c r="N1" s="372"/>
      <c r="O1" s="381" t="s">
        <v>198</v>
      </c>
      <c r="P1" s="381"/>
      <c r="Q1" s="69"/>
      <c r="R1" s="69"/>
      <c r="S1" s="69"/>
      <c r="T1" s="69"/>
      <c r="U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row>
    <row r="2" spans="1:54" s="1" customFormat="1" ht="12" customHeight="1" x14ac:dyDescent="0.2">
      <c r="A2" s="5"/>
      <c r="B2" s="431" t="s">
        <v>344</v>
      </c>
      <c r="C2" s="432"/>
      <c r="D2" s="432"/>
      <c r="E2" s="432"/>
      <c r="F2" s="432"/>
      <c r="G2" s="432"/>
      <c r="H2" s="432"/>
      <c r="I2" s="5"/>
      <c r="J2" s="369" t="s">
        <v>343</v>
      </c>
      <c r="K2" s="445"/>
      <c r="L2" s="445"/>
      <c r="M2" s="445"/>
      <c r="N2" s="370"/>
      <c r="O2" s="6"/>
      <c r="S2" s="6"/>
      <c r="T2" s="6"/>
      <c r="U2" s="6"/>
      <c r="V2" s="6"/>
      <c r="W2" s="6"/>
      <c r="X2" s="6"/>
      <c r="Y2" s="6"/>
      <c r="Z2" s="6"/>
      <c r="AA2" s="18"/>
      <c r="AB2" s="6"/>
      <c r="AC2" s="6"/>
      <c r="AD2" s="4"/>
      <c r="AE2" s="4"/>
      <c r="AF2" s="4"/>
      <c r="AG2" s="4"/>
      <c r="AH2" s="4"/>
      <c r="AI2" s="4"/>
      <c r="AJ2" s="4"/>
      <c r="AK2" s="4"/>
      <c r="AL2" s="4"/>
      <c r="AM2" s="4"/>
      <c r="AN2" s="4"/>
      <c r="AO2" s="4"/>
      <c r="AP2" s="4"/>
      <c r="AQ2" s="4"/>
      <c r="AR2" s="4"/>
      <c r="AS2" s="4"/>
      <c r="AT2" s="4"/>
      <c r="AU2" s="4"/>
    </row>
    <row r="3" spans="1:54" s="1" customFormat="1" ht="18.75" customHeight="1" x14ac:dyDescent="0.2">
      <c r="A3" s="5"/>
      <c r="B3" s="431"/>
      <c r="C3" s="432"/>
      <c r="D3" s="432"/>
      <c r="E3" s="432"/>
      <c r="F3" s="432"/>
      <c r="G3" s="432"/>
      <c r="H3" s="432"/>
      <c r="I3" s="5"/>
      <c r="J3" s="446"/>
      <c r="K3" s="447"/>
      <c r="L3" s="447"/>
      <c r="M3" s="447"/>
      <c r="N3" s="448"/>
      <c r="O3" s="6"/>
      <c r="S3" s="6"/>
      <c r="T3" s="6"/>
      <c r="U3" s="6"/>
      <c r="V3" s="6"/>
      <c r="W3" s="6"/>
      <c r="X3" s="6"/>
      <c r="Y3" s="6"/>
      <c r="Z3" s="6"/>
      <c r="AA3" s="18"/>
      <c r="AB3" s="6"/>
      <c r="AC3" s="6"/>
      <c r="AD3" s="4"/>
      <c r="AE3" s="4"/>
      <c r="AF3" s="4"/>
      <c r="AG3" s="4"/>
      <c r="AH3" s="4"/>
      <c r="AI3" s="4"/>
      <c r="AJ3" s="4"/>
      <c r="AK3" s="4"/>
      <c r="AL3" s="4"/>
      <c r="AM3" s="4"/>
      <c r="AN3" s="4"/>
      <c r="AO3" s="4"/>
      <c r="AP3" s="4"/>
      <c r="AQ3" s="4"/>
      <c r="AR3" s="4"/>
      <c r="AS3" s="4"/>
      <c r="AT3" s="4"/>
      <c r="AU3" s="4"/>
    </row>
    <row r="4" spans="1:54" ht="30.75" customHeight="1" x14ac:dyDescent="0.25">
      <c r="A4" s="19"/>
      <c r="B4" s="415" t="s">
        <v>325</v>
      </c>
      <c r="C4" s="415"/>
      <c r="D4" s="415" t="s">
        <v>159</v>
      </c>
      <c r="E4" s="415"/>
      <c r="F4" s="415" t="s">
        <v>246</v>
      </c>
      <c r="G4" s="415"/>
      <c r="H4" s="415"/>
      <c r="I4" s="19"/>
      <c r="J4" s="433" t="s">
        <v>302</v>
      </c>
      <c r="K4" s="434"/>
      <c r="L4" s="173" t="s">
        <v>169</v>
      </c>
      <c r="M4" s="173" t="s">
        <v>170</v>
      </c>
      <c r="N4" s="437" t="s">
        <v>171</v>
      </c>
      <c r="O4" s="19"/>
      <c r="P4" s="19"/>
    </row>
    <row r="5" spans="1:54" ht="15" customHeight="1" x14ac:dyDescent="0.25">
      <c r="A5" s="19"/>
      <c r="B5" s="428" t="s">
        <v>326</v>
      </c>
      <c r="C5" s="429"/>
      <c r="D5" s="426">
        <v>20000</v>
      </c>
      <c r="E5" s="427"/>
      <c r="F5" s="428" t="s">
        <v>255</v>
      </c>
      <c r="G5" s="429"/>
      <c r="H5" s="430"/>
      <c r="J5" s="435"/>
      <c r="K5" s="436"/>
      <c r="L5" s="174" t="s">
        <v>172</v>
      </c>
      <c r="M5" s="20" t="s">
        <v>173</v>
      </c>
      <c r="N5" s="438"/>
    </row>
    <row r="6" spans="1:54" ht="15" customHeight="1" x14ac:dyDescent="0.25">
      <c r="A6" s="19"/>
      <c r="B6" s="441" t="s">
        <v>176</v>
      </c>
      <c r="C6" s="442"/>
      <c r="D6" s="426">
        <v>300000</v>
      </c>
      <c r="E6" s="427"/>
      <c r="F6" s="428" t="s">
        <v>256</v>
      </c>
      <c r="G6" s="429"/>
      <c r="H6" s="430"/>
      <c r="J6" s="443" t="s">
        <v>52</v>
      </c>
      <c r="K6" s="444"/>
      <c r="L6" s="167">
        <v>300000</v>
      </c>
      <c r="M6" s="167">
        <v>287820</v>
      </c>
      <c r="N6" s="63">
        <f>+L6-M6</f>
        <v>12180</v>
      </c>
      <c r="R6" s="21"/>
      <c r="S6" s="21"/>
      <c r="T6" s="21"/>
      <c r="U6" s="21"/>
      <c r="V6" s="21"/>
      <c r="W6" s="21"/>
      <c r="X6" s="21"/>
      <c r="Y6" s="21"/>
      <c r="Z6" s="21"/>
      <c r="AA6" s="21"/>
      <c r="AB6" s="21"/>
    </row>
    <row r="7" spans="1:54" ht="15" customHeight="1" x14ac:dyDescent="0.25">
      <c r="A7" s="19"/>
      <c r="B7" s="441" t="s">
        <v>257</v>
      </c>
      <c r="C7" s="442"/>
      <c r="D7" s="426">
        <v>500</v>
      </c>
      <c r="E7" s="427"/>
      <c r="F7" s="428" t="s">
        <v>258</v>
      </c>
      <c r="G7" s="429"/>
      <c r="H7" s="430"/>
      <c r="J7" s="409" t="s">
        <v>174</v>
      </c>
      <c r="K7" s="410"/>
      <c r="L7" s="167">
        <v>8000</v>
      </c>
      <c r="M7" s="167">
        <v>6818</v>
      </c>
      <c r="N7" s="63">
        <f t="shared" ref="N7:N23" si="0">+L7-M7</f>
        <v>1182</v>
      </c>
      <c r="R7" s="22"/>
      <c r="S7" s="22"/>
      <c r="T7" s="22"/>
      <c r="U7" s="22"/>
      <c r="V7" s="22"/>
      <c r="W7" s="1"/>
      <c r="X7" s="1"/>
      <c r="Y7" s="1"/>
      <c r="Z7" s="1"/>
      <c r="AA7" s="1"/>
      <c r="AB7" s="1"/>
    </row>
    <row r="8" spans="1:54" ht="15" customHeight="1" x14ac:dyDescent="0.25">
      <c r="A8" s="19"/>
      <c r="B8" s="441"/>
      <c r="C8" s="442"/>
      <c r="D8" s="426">
        <v>0</v>
      </c>
      <c r="E8" s="427"/>
      <c r="F8" s="428"/>
      <c r="G8" s="429"/>
      <c r="H8" s="430"/>
      <c r="J8" s="409" t="s">
        <v>328</v>
      </c>
      <c r="K8" s="410"/>
      <c r="L8" s="167">
        <v>2000</v>
      </c>
      <c r="M8" s="167">
        <v>0</v>
      </c>
      <c r="N8" s="63">
        <f>+L8-M8</f>
        <v>2000</v>
      </c>
      <c r="R8" s="22"/>
      <c r="S8" s="22"/>
      <c r="T8" s="22"/>
      <c r="U8" s="22"/>
      <c r="V8" s="22"/>
      <c r="W8" s="1"/>
      <c r="X8" s="1"/>
      <c r="Y8" s="1"/>
      <c r="Z8" s="1"/>
      <c r="AA8" s="1"/>
      <c r="AB8" s="1"/>
    </row>
    <row r="9" spans="1:54" ht="15" customHeight="1" x14ac:dyDescent="0.25">
      <c r="A9" s="19"/>
      <c r="B9" s="441"/>
      <c r="C9" s="442"/>
      <c r="D9" s="426">
        <v>0</v>
      </c>
      <c r="E9" s="427"/>
      <c r="F9" s="428"/>
      <c r="G9" s="429"/>
      <c r="H9" s="430"/>
      <c r="J9" s="409" t="s">
        <v>176</v>
      </c>
      <c r="K9" s="410"/>
      <c r="L9" s="167">
        <v>30000</v>
      </c>
      <c r="M9" s="167">
        <v>0</v>
      </c>
      <c r="N9" s="63">
        <f t="shared" si="0"/>
        <v>30000</v>
      </c>
      <c r="R9" s="22"/>
      <c r="S9" s="22"/>
      <c r="T9" s="22"/>
      <c r="U9" s="22"/>
      <c r="V9" s="22"/>
      <c r="W9" s="1"/>
      <c r="X9" s="1"/>
      <c r="Y9" s="1"/>
      <c r="Z9" s="1"/>
      <c r="AA9" s="1"/>
      <c r="AB9" s="1"/>
    </row>
    <row r="10" spans="1:54" ht="15" customHeight="1" x14ac:dyDescent="0.25">
      <c r="A10" s="19"/>
      <c r="B10" s="441"/>
      <c r="C10" s="442"/>
      <c r="D10" s="426">
        <v>0</v>
      </c>
      <c r="E10" s="427"/>
      <c r="F10" s="428"/>
      <c r="G10" s="429"/>
      <c r="H10" s="430"/>
      <c r="J10" s="409" t="s">
        <v>177</v>
      </c>
      <c r="K10" s="410"/>
      <c r="L10" s="167">
        <v>5000</v>
      </c>
      <c r="M10" s="167">
        <v>0</v>
      </c>
      <c r="N10" s="63">
        <f t="shared" si="0"/>
        <v>5000</v>
      </c>
    </row>
    <row r="11" spans="1:54" ht="15" customHeight="1" x14ac:dyDescent="0.25">
      <c r="A11" s="19"/>
      <c r="B11" s="441"/>
      <c r="C11" s="442"/>
      <c r="D11" s="426">
        <v>0</v>
      </c>
      <c r="E11" s="427"/>
      <c r="F11" s="428"/>
      <c r="G11" s="429"/>
      <c r="H11" s="430"/>
      <c r="J11" s="409" t="s">
        <v>253</v>
      </c>
      <c r="K11" s="410"/>
      <c r="L11" s="167"/>
      <c r="M11" s="167">
        <v>40000</v>
      </c>
      <c r="N11" s="63">
        <f t="shared" si="0"/>
        <v>-40000</v>
      </c>
    </row>
    <row r="12" spans="1:54" ht="15" customHeight="1" x14ac:dyDescent="0.25">
      <c r="A12" s="19"/>
      <c r="B12" s="441"/>
      <c r="C12" s="442"/>
      <c r="D12" s="426">
        <v>0</v>
      </c>
      <c r="E12" s="427"/>
      <c r="F12" s="428"/>
      <c r="G12" s="429"/>
      <c r="H12" s="430"/>
      <c r="J12" s="409"/>
      <c r="K12" s="410"/>
      <c r="L12" s="167">
        <v>0</v>
      </c>
      <c r="M12" s="167">
        <v>0</v>
      </c>
      <c r="N12" s="63">
        <f t="shared" si="0"/>
        <v>0</v>
      </c>
    </row>
    <row r="13" spans="1:54" ht="15" customHeight="1" x14ac:dyDescent="0.25">
      <c r="A13" s="19"/>
      <c r="B13" s="441"/>
      <c r="C13" s="442"/>
      <c r="D13" s="426">
        <v>0</v>
      </c>
      <c r="E13" s="427"/>
      <c r="F13" s="428"/>
      <c r="G13" s="429"/>
      <c r="H13" s="430"/>
      <c r="J13" s="409"/>
      <c r="K13" s="410"/>
      <c r="L13" s="167">
        <v>0</v>
      </c>
      <c r="M13" s="167">
        <v>0</v>
      </c>
      <c r="N13" s="63">
        <f t="shared" si="0"/>
        <v>0</v>
      </c>
    </row>
    <row r="14" spans="1:54" ht="15" customHeight="1" x14ac:dyDescent="0.25">
      <c r="A14" s="19"/>
      <c r="B14" s="441"/>
      <c r="C14" s="442"/>
      <c r="D14" s="426">
        <v>0</v>
      </c>
      <c r="E14" s="427"/>
      <c r="F14" s="428"/>
      <c r="G14" s="429"/>
      <c r="H14" s="430"/>
      <c r="J14" s="409"/>
      <c r="K14" s="410"/>
      <c r="L14" s="167">
        <v>0</v>
      </c>
      <c r="M14" s="167">
        <v>0</v>
      </c>
      <c r="N14" s="63">
        <f t="shared" si="0"/>
        <v>0</v>
      </c>
    </row>
    <row r="15" spans="1:54" ht="15" hidden="1" customHeight="1" outlineLevel="1" x14ac:dyDescent="0.25">
      <c r="A15" s="19"/>
      <c r="B15" s="441"/>
      <c r="C15" s="442"/>
      <c r="D15" s="426">
        <v>0</v>
      </c>
      <c r="E15" s="427"/>
      <c r="F15" s="428"/>
      <c r="G15" s="429"/>
      <c r="H15" s="430"/>
      <c r="J15" s="409"/>
      <c r="K15" s="410"/>
      <c r="L15" s="167">
        <v>0</v>
      </c>
      <c r="M15" s="167">
        <v>0</v>
      </c>
      <c r="N15" s="63">
        <f t="shared" si="0"/>
        <v>0</v>
      </c>
    </row>
    <row r="16" spans="1:54" ht="15" hidden="1" customHeight="1" outlineLevel="1" x14ac:dyDescent="0.25">
      <c r="A16" s="19"/>
      <c r="B16" s="441"/>
      <c r="C16" s="442"/>
      <c r="D16" s="426">
        <v>0</v>
      </c>
      <c r="E16" s="427"/>
      <c r="F16" s="428"/>
      <c r="G16" s="429"/>
      <c r="H16" s="430"/>
      <c r="J16" s="409"/>
      <c r="K16" s="410"/>
      <c r="L16" s="167">
        <v>0</v>
      </c>
      <c r="M16" s="167">
        <v>0</v>
      </c>
      <c r="N16" s="63">
        <f t="shared" ref="N16:N22" si="1">+L16-M16</f>
        <v>0</v>
      </c>
    </row>
    <row r="17" spans="1:14" ht="15" hidden="1" customHeight="1" outlineLevel="1" x14ac:dyDescent="0.25">
      <c r="A17" s="19"/>
      <c r="B17" s="441"/>
      <c r="C17" s="442"/>
      <c r="D17" s="426">
        <v>0</v>
      </c>
      <c r="E17" s="427"/>
      <c r="F17" s="428"/>
      <c r="G17" s="429"/>
      <c r="H17" s="430"/>
      <c r="J17" s="409"/>
      <c r="K17" s="410"/>
      <c r="L17" s="167">
        <v>0</v>
      </c>
      <c r="M17" s="167">
        <v>0</v>
      </c>
      <c r="N17" s="63">
        <f t="shared" si="1"/>
        <v>0</v>
      </c>
    </row>
    <row r="18" spans="1:14" ht="15" hidden="1" customHeight="1" outlineLevel="1" x14ac:dyDescent="0.25">
      <c r="A18" s="19"/>
      <c r="B18" s="441"/>
      <c r="C18" s="442"/>
      <c r="D18" s="426">
        <v>0</v>
      </c>
      <c r="E18" s="427"/>
      <c r="F18" s="428"/>
      <c r="G18" s="429"/>
      <c r="H18" s="430"/>
      <c r="J18" s="409"/>
      <c r="K18" s="410"/>
      <c r="L18" s="167">
        <v>0</v>
      </c>
      <c r="M18" s="167">
        <v>0</v>
      </c>
      <c r="N18" s="63">
        <f t="shared" si="1"/>
        <v>0</v>
      </c>
    </row>
    <row r="19" spans="1:14" ht="15" hidden="1" customHeight="1" outlineLevel="1" x14ac:dyDescent="0.25">
      <c r="A19" s="19"/>
      <c r="B19" s="441"/>
      <c r="C19" s="442"/>
      <c r="D19" s="426">
        <v>0</v>
      </c>
      <c r="E19" s="427"/>
      <c r="F19" s="428"/>
      <c r="G19" s="429"/>
      <c r="H19" s="430"/>
      <c r="J19" s="409"/>
      <c r="K19" s="410"/>
      <c r="L19" s="167">
        <v>0</v>
      </c>
      <c r="M19" s="167">
        <v>0</v>
      </c>
      <c r="N19" s="63">
        <f t="shared" si="1"/>
        <v>0</v>
      </c>
    </row>
    <row r="20" spans="1:14" ht="15" hidden="1" customHeight="1" outlineLevel="1" x14ac:dyDescent="0.25">
      <c r="A20" s="19"/>
      <c r="B20" s="441"/>
      <c r="C20" s="442"/>
      <c r="D20" s="426">
        <v>0</v>
      </c>
      <c r="E20" s="427"/>
      <c r="F20" s="428"/>
      <c r="G20" s="429"/>
      <c r="H20" s="430"/>
      <c r="J20" s="409"/>
      <c r="K20" s="410"/>
      <c r="L20" s="167">
        <v>0</v>
      </c>
      <c r="M20" s="167">
        <v>0</v>
      </c>
      <c r="N20" s="63">
        <f t="shared" si="1"/>
        <v>0</v>
      </c>
    </row>
    <row r="21" spans="1:14" ht="15" hidden="1" customHeight="1" outlineLevel="1" x14ac:dyDescent="0.25">
      <c r="A21" s="19"/>
      <c r="B21" s="441"/>
      <c r="C21" s="442"/>
      <c r="D21" s="426">
        <v>0</v>
      </c>
      <c r="E21" s="427"/>
      <c r="F21" s="428"/>
      <c r="G21" s="429"/>
      <c r="H21" s="430"/>
      <c r="J21" s="409"/>
      <c r="K21" s="410"/>
      <c r="L21" s="167">
        <v>0</v>
      </c>
      <c r="M21" s="167">
        <v>0</v>
      </c>
      <c r="N21" s="63">
        <f t="shared" si="1"/>
        <v>0</v>
      </c>
    </row>
    <row r="22" spans="1:14" ht="15" hidden="1" customHeight="1" outlineLevel="1" x14ac:dyDescent="0.25">
      <c r="A22" s="19"/>
      <c r="B22" s="441"/>
      <c r="C22" s="442"/>
      <c r="D22" s="426">
        <v>0</v>
      </c>
      <c r="E22" s="427"/>
      <c r="F22" s="428"/>
      <c r="G22" s="429"/>
      <c r="H22" s="430"/>
      <c r="J22" s="409"/>
      <c r="K22" s="410"/>
      <c r="L22" s="167">
        <v>0</v>
      </c>
      <c r="M22" s="167">
        <v>0</v>
      </c>
      <c r="N22" s="63">
        <f t="shared" si="1"/>
        <v>0</v>
      </c>
    </row>
    <row r="23" spans="1:14" ht="15" hidden="1" customHeight="1" outlineLevel="1" x14ac:dyDescent="0.25">
      <c r="A23" s="19"/>
      <c r="B23" s="441"/>
      <c r="C23" s="442"/>
      <c r="D23" s="426">
        <v>0</v>
      </c>
      <c r="E23" s="427"/>
      <c r="F23" s="428"/>
      <c r="G23" s="429"/>
      <c r="H23" s="430"/>
      <c r="J23" s="409"/>
      <c r="K23" s="410"/>
      <c r="L23" s="167">
        <v>0</v>
      </c>
      <c r="M23" s="167">
        <v>0</v>
      </c>
      <c r="N23" s="63">
        <f t="shared" si="0"/>
        <v>0</v>
      </c>
    </row>
    <row r="24" spans="1:14" s="44" customFormat="1" ht="18.75" customHeight="1" collapsed="1" x14ac:dyDescent="0.25">
      <c r="A24" s="19"/>
      <c r="B24" s="439" t="s">
        <v>178</v>
      </c>
      <c r="C24" s="440"/>
      <c r="D24" s="421">
        <f>SUM(D5:D23)</f>
        <v>320500</v>
      </c>
      <c r="E24" s="422"/>
      <c r="J24" s="423" t="s">
        <v>178</v>
      </c>
      <c r="K24" s="424"/>
      <c r="L24" s="246">
        <f>SUM(L6:L23)</f>
        <v>345000</v>
      </c>
      <c r="M24" s="246">
        <f>SUM(M6:M23)</f>
        <v>334638</v>
      </c>
      <c r="N24" s="247">
        <f>SUM(N6:N23)</f>
        <v>10362</v>
      </c>
    </row>
    <row r="25" spans="1:14" ht="12" customHeight="1" x14ac:dyDescent="0.25">
      <c r="A25" s="23"/>
      <c r="G25" s="24"/>
      <c r="H25" s="24"/>
      <c r="I25" s="24"/>
      <c r="J25" s="25"/>
      <c r="K25" s="25"/>
      <c r="L25" s="26"/>
      <c r="M25" s="26"/>
      <c r="N25" s="26"/>
    </row>
    <row r="26" spans="1:14" ht="12" customHeight="1" thickBot="1" x14ac:dyDescent="0.25">
      <c r="A26" s="2"/>
      <c r="J26" s="408" t="s">
        <v>171</v>
      </c>
      <c r="K26" s="408"/>
      <c r="L26" s="408"/>
      <c r="M26" s="408"/>
      <c r="N26" s="408"/>
    </row>
    <row r="27" spans="1:14" ht="30" customHeight="1" thickBot="1" x14ac:dyDescent="0.3">
      <c r="A27" s="2"/>
      <c r="B27" s="451" t="s">
        <v>249</v>
      </c>
      <c r="C27" s="452"/>
      <c r="D27" s="452"/>
      <c r="E27" s="452"/>
      <c r="F27" s="452"/>
      <c r="G27" s="452"/>
      <c r="H27" s="453"/>
      <c r="J27" s="201" t="s">
        <v>342</v>
      </c>
    </row>
    <row r="28" spans="1:14" ht="23.25" customHeight="1" x14ac:dyDescent="0.25">
      <c r="A28" s="2"/>
      <c r="B28" s="411" t="s">
        <v>248</v>
      </c>
      <c r="C28" s="412"/>
      <c r="D28" s="200" t="s">
        <v>146</v>
      </c>
      <c r="E28" s="200" t="s">
        <v>160</v>
      </c>
      <c r="F28" s="200" t="s">
        <v>247</v>
      </c>
      <c r="G28" s="415" t="s">
        <v>246</v>
      </c>
      <c r="H28" s="415"/>
      <c r="J28" s="425"/>
      <c r="K28" s="425"/>
      <c r="L28" s="425"/>
      <c r="M28" s="425"/>
      <c r="N28" s="425"/>
    </row>
    <row r="29" spans="1:14" ht="15" customHeight="1" x14ac:dyDescent="0.2">
      <c r="A29" s="2"/>
      <c r="B29" s="409" t="s">
        <v>290</v>
      </c>
      <c r="C29" s="410"/>
      <c r="D29" s="167">
        <v>1000</v>
      </c>
      <c r="E29" s="172">
        <v>12</v>
      </c>
      <c r="F29" s="167">
        <f>E29*D29</f>
        <v>12000</v>
      </c>
      <c r="G29" s="416" t="s">
        <v>291</v>
      </c>
      <c r="H29" s="417"/>
      <c r="L29" s="205"/>
      <c r="M29" s="205"/>
      <c r="N29" s="205"/>
    </row>
    <row r="30" spans="1:14" ht="15" customHeight="1" x14ac:dyDescent="0.2">
      <c r="A30" s="2"/>
      <c r="B30" s="409" t="s">
        <v>326</v>
      </c>
      <c r="C30" s="410"/>
      <c r="D30" s="167">
        <v>3500</v>
      </c>
      <c r="E30" s="172">
        <v>12</v>
      </c>
      <c r="F30" s="167">
        <f>E30*D30</f>
        <v>42000</v>
      </c>
      <c r="G30" s="416" t="s">
        <v>292</v>
      </c>
      <c r="H30" s="417"/>
      <c r="L30" s="205"/>
      <c r="M30" s="205"/>
      <c r="N30" s="205"/>
    </row>
    <row r="31" spans="1:14" ht="15" customHeight="1" x14ac:dyDescent="0.2">
      <c r="A31" s="2"/>
      <c r="B31" s="409" t="s">
        <v>327</v>
      </c>
      <c r="C31" s="410"/>
      <c r="D31" s="167">
        <v>5500</v>
      </c>
      <c r="E31" s="172">
        <v>12</v>
      </c>
      <c r="F31" s="167">
        <f>E31*D31</f>
        <v>66000</v>
      </c>
      <c r="G31" s="416" t="s">
        <v>294</v>
      </c>
      <c r="H31" s="417"/>
      <c r="L31" s="205"/>
      <c r="M31" s="205"/>
      <c r="N31" s="205"/>
    </row>
    <row r="32" spans="1:14" ht="15" customHeight="1" x14ac:dyDescent="0.2">
      <c r="A32" s="2"/>
      <c r="B32" s="409"/>
      <c r="C32" s="410"/>
      <c r="D32" s="167"/>
      <c r="E32" s="172">
        <v>0</v>
      </c>
      <c r="F32" s="167">
        <v>0</v>
      </c>
      <c r="G32" s="416"/>
      <c r="H32" s="417"/>
      <c r="L32" s="205"/>
      <c r="M32" s="205"/>
      <c r="N32" s="205"/>
    </row>
    <row r="33" spans="1:14" ht="15" customHeight="1" x14ac:dyDescent="0.2">
      <c r="A33" s="2"/>
      <c r="B33" s="409"/>
      <c r="C33" s="410"/>
      <c r="D33" s="167">
        <v>0</v>
      </c>
      <c r="E33" s="172">
        <v>0</v>
      </c>
      <c r="F33" s="167">
        <v>0</v>
      </c>
      <c r="G33" s="416"/>
      <c r="H33" s="417"/>
      <c r="L33" s="205"/>
      <c r="M33" s="205"/>
      <c r="N33" s="205"/>
    </row>
    <row r="34" spans="1:14" ht="15" customHeight="1" x14ac:dyDescent="0.2">
      <c r="A34" s="2"/>
      <c r="B34" s="409"/>
      <c r="C34" s="410"/>
      <c r="D34" s="167">
        <v>0</v>
      </c>
      <c r="E34" s="172">
        <v>0</v>
      </c>
      <c r="F34" s="167">
        <v>0</v>
      </c>
      <c r="G34" s="416"/>
      <c r="H34" s="417"/>
      <c r="L34" s="205"/>
      <c r="M34" s="205"/>
      <c r="N34" s="205"/>
    </row>
    <row r="35" spans="1:14" ht="15" customHeight="1" x14ac:dyDescent="0.2">
      <c r="A35" s="2"/>
      <c r="B35" s="409"/>
      <c r="C35" s="410"/>
      <c r="D35" s="167">
        <v>0</v>
      </c>
      <c r="E35" s="172">
        <v>0</v>
      </c>
      <c r="F35" s="167">
        <v>0</v>
      </c>
      <c r="G35" s="416"/>
      <c r="H35" s="417"/>
      <c r="L35" s="205"/>
      <c r="M35" s="205"/>
      <c r="N35" s="205"/>
    </row>
    <row r="36" spans="1:14" ht="15" hidden="1" customHeight="1" outlineLevel="1" x14ac:dyDescent="0.2">
      <c r="A36" s="2"/>
      <c r="B36" s="168"/>
      <c r="C36" s="169"/>
      <c r="D36" s="167">
        <v>0</v>
      </c>
      <c r="E36" s="172">
        <v>0</v>
      </c>
      <c r="F36" s="167">
        <v>0</v>
      </c>
      <c r="G36" s="170"/>
      <c r="H36" s="171"/>
      <c r="L36" s="205"/>
      <c r="M36" s="205"/>
      <c r="N36" s="205"/>
    </row>
    <row r="37" spans="1:14" ht="15" hidden="1" customHeight="1" outlineLevel="1" x14ac:dyDescent="0.2">
      <c r="A37" s="2"/>
      <c r="B37" s="168"/>
      <c r="C37" s="169"/>
      <c r="D37" s="167">
        <v>0</v>
      </c>
      <c r="E37" s="172">
        <v>0</v>
      </c>
      <c r="F37" s="167">
        <v>0</v>
      </c>
      <c r="G37" s="170"/>
      <c r="H37" s="171"/>
      <c r="L37" s="205"/>
      <c r="M37" s="205"/>
      <c r="N37" s="205"/>
    </row>
    <row r="38" spans="1:14" ht="15" hidden="1" customHeight="1" outlineLevel="1" x14ac:dyDescent="0.2">
      <c r="A38" s="2"/>
      <c r="B38" s="409"/>
      <c r="C38" s="410"/>
      <c r="D38" s="167">
        <v>0</v>
      </c>
      <c r="E38" s="172">
        <v>0</v>
      </c>
      <c r="F38" s="167">
        <v>0</v>
      </c>
      <c r="G38" s="418"/>
      <c r="H38" s="419"/>
      <c r="L38" s="205"/>
      <c r="M38" s="205"/>
      <c r="N38" s="205"/>
    </row>
    <row r="39" spans="1:14" ht="15" hidden="1" customHeight="1" outlineLevel="1" x14ac:dyDescent="0.2">
      <c r="A39" s="2"/>
      <c r="B39" s="409"/>
      <c r="C39" s="410"/>
      <c r="D39" s="167">
        <v>0</v>
      </c>
      <c r="E39" s="172">
        <v>0</v>
      </c>
      <c r="F39" s="167">
        <v>0</v>
      </c>
      <c r="G39" s="418"/>
      <c r="H39" s="419"/>
      <c r="L39" s="205"/>
      <c r="M39" s="205"/>
      <c r="N39" s="205"/>
    </row>
    <row r="40" spans="1:14" ht="15" hidden="1" customHeight="1" outlineLevel="1" x14ac:dyDescent="0.2">
      <c r="A40" s="2"/>
      <c r="B40" s="409"/>
      <c r="C40" s="410"/>
      <c r="D40" s="167">
        <v>0</v>
      </c>
      <c r="E40" s="172">
        <v>0</v>
      </c>
      <c r="F40" s="167">
        <v>0</v>
      </c>
      <c r="G40" s="418"/>
      <c r="H40" s="419"/>
      <c r="L40" s="205"/>
      <c r="M40" s="205"/>
      <c r="N40" s="205"/>
    </row>
    <row r="41" spans="1:14" ht="15" hidden="1" customHeight="1" outlineLevel="1" x14ac:dyDescent="0.2">
      <c r="A41" s="2"/>
      <c r="B41" s="409"/>
      <c r="C41" s="410"/>
      <c r="D41" s="167">
        <v>0</v>
      </c>
      <c r="E41" s="172">
        <v>0</v>
      </c>
      <c r="F41" s="167">
        <v>0</v>
      </c>
      <c r="G41" s="418"/>
      <c r="H41" s="419"/>
      <c r="L41" s="205"/>
      <c r="M41" s="205"/>
      <c r="N41" s="205"/>
    </row>
    <row r="42" spans="1:14" ht="15" hidden="1" customHeight="1" outlineLevel="1" x14ac:dyDescent="0.2">
      <c r="A42" s="2"/>
      <c r="B42" s="409"/>
      <c r="C42" s="410"/>
      <c r="D42" s="167">
        <v>0</v>
      </c>
      <c r="E42" s="172">
        <v>0</v>
      </c>
      <c r="F42" s="167">
        <v>0</v>
      </c>
      <c r="G42" s="418"/>
      <c r="H42" s="419"/>
    </row>
    <row r="43" spans="1:14" ht="15" hidden="1" customHeight="1" outlineLevel="1" x14ac:dyDescent="0.2">
      <c r="A43" s="2"/>
      <c r="B43" s="409"/>
      <c r="C43" s="410"/>
      <c r="D43" s="167">
        <v>0</v>
      </c>
      <c r="E43" s="172">
        <v>0</v>
      </c>
      <c r="F43" s="167">
        <v>0</v>
      </c>
      <c r="G43" s="418"/>
      <c r="H43" s="419"/>
    </row>
    <row r="44" spans="1:14" ht="15" hidden="1" customHeight="1" outlineLevel="1" x14ac:dyDescent="0.25">
      <c r="B44" s="409"/>
      <c r="C44" s="410"/>
      <c r="D44" s="167">
        <v>0</v>
      </c>
      <c r="E44" s="172">
        <v>0</v>
      </c>
      <c r="F44" s="167">
        <v>0</v>
      </c>
      <c r="G44" s="418"/>
      <c r="H44" s="419"/>
    </row>
    <row r="45" spans="1:14" ht="18.75" customHeight="1" collapsed="1" x14ac:dyDescent="0.25">
      <c r="B45" s="413" t="s">
        <v>178</v>
      </c>
      <c r="C45" s="414"/>
      <c r="D45" s="244">
        <f>SUM(D29:D44)</f>
        <v>10000</v>
      </c>
      <c r="E45" s="245"/>
      <c r="F45" s="244">
        <f>SUM(F29:F44)</f>
        <v>120000</v>
      </c>
    </row>
    <row r="46" spans="1:14" ht="12" customHeight="1" x14ac:dyDescent="0.25"/>
    <row r="47" spans="1:14" ht="12" customHeight="1" x14ac:dyDescent="0.25"/>
    <row r="49" spans="1:17" ht="26.1" customHeight="1" x14ac:dyDescent="0.2">
      <c r="A49" s="3"/>
      <c r="B49" s="408" t="s">
        <v>162</v>
      </c>
      <c r="C49" s="408"/>
      <c r="D49" s="408"/>
      <c r="E49" s="408"/>
      <c r="F49" s="408"/>
      <c r="G49" s="408"/>
      <c r="H49" s="408"/>
      <c r="K49" s="48" t="s">
        <v>301</v>
      </c>
      <c r="L49" s="47"/>
      <c r="M49" s="47"/>
      <c r="N49" s="47"/>
      <c r="O49" s="47"/>
      <c r="P49" s="47"/>
      <c r="Q49" s="72"/>
    </row>
    <row r="50" spans="1:17" ht="15" customHeight="1" x14ac:dyDescent="0.2">
      <c r="A50" s="3"/>
      <c r="B50" s="449" t="s">
        <v>246</v>
      </c>
      <c r="C50" s="449"/>
      <c r="D50" s="450" t="s">
        <v>179</v>
      </c>
      <c r="E50" s="450"/>
      <c r="F50" s="450"/>
      <c r="G50" s="450"/>
      <c r="H50" s="450"/>
      <c r="K50" s="406"/>
      <c r="L50" s="407"/>
      <c r="M50" s="355"/>
      <c r="N50" s="356"/>
    </row>
    <row r="51" spans="1:17" ht="15" customHeight="1" x14ac:dyDescent="0.2">
      <c r="A51" s="3"/>
      <c r="B51" s="449"/>
      <c r="C51" s="449"/>
      <c r="D51" s="450"/>
      <c r="E51" s="450"/>
      <c r="F51" s="450"/>
      <c r="G51" s="450"/>
      <c r="H51" s="450"/>
      <c r="K51" s="406"/>
      <c r="L51" s="407"/>
      <c r="M51" s="355"/>
      <c r="N51" s="356"/>
    </row>
    <row r="52" spans="1:17" ht="15" customHeight="1" x14ac:dyDescent="0.2">
      <c r="A52" s="3"/>
      <c r="B52" s="449"/>
      <c r="C52" s="449"/>
      <c r="D52" s="450"/>
      <c r="E52" s="450"/>
      <c r="F52" s="450"/>
      <c r="G52" s="450"/>
      <c r="H52" s="450"/>
      <c r="K52" s="406"/>
      <c r="L52" s="407"/>
      <c r="M52" s="355"/>
      <c r="N52" s="356"/>
    </row>
    <row r="53" spans="1:17" ht="15" customHeight="1" x14ac:dyDescent="0.2">
      <c r="A53" s="3"/>
      <c r="B53" s="449" t="s">
        <v>163</v>
      </c>
      <c r="C53" s="449"/>
      <c r="D53" s="420" t="s">
        <v>313</v>
      </c>
      <c r="E53" s="420"/>
      <c r="F53" s="420"/>
      <c r="G53" s="420"/>
      <c r="H53" s="420"/>
      <c r="K53" s="406"/>
      <c r="L53" s="407"/>
      <c r="M53" s="355"/>
      <c r="N53" s="356"/>
    </row>
    <row r="54" spans="1:17" ht="15" customHeight="1" x14ac:dyDescent="0.2">
      <c r="A54" s="3"/>
      <c r="B54" s="449"/>
      <c r="C54" s="449"/>
      <c r="D54" s="420"/>
      <c r="E54" s="420"/>
      <c r="F54" s="420"/>
      <c r="G54" s="420"/>
      <c r="H54" s="420"/>
      <c r="K54" s="406"/>
      <c r="L54" s="407"/>
      <c r="M54" s="355"/>
      <c r="N54" s="356"/>
    </row>
    <row r="55" spans="1:17" ht="15" customHeight="1" x14ac:dyDescent="0.2">
      <c r="A55" s="3"/>
      <c r="B55" s="449" t="s">
        <v>164</v>
      </c>
      <c r="C55" s="449"/>
      <c r="D55" s="450" t="s">
        <v>165</v>
      </c>
      <c r="E55" s="450"/>
      <c r="F55" s="450"/>
      <c r="G55" s="450"/>
      <c r="H55" s="450"/>
      <c r="K55" s="406"/>
      <c r="L55" s="407"/>
      <c r="M55" s="355"/>
      <c r="N55" s="356"/>
    </row>
    <row r="56" spans="1:17" ht="15" customHeight="1" x14ac:dyDescent="0.2">
      <c r="A56" s="3"/>
      <c r="B56" s="449"/>
      <c r="C56" s="449"/>
      <c r="D56" s="450"/>
      <c r="E56" s="450"/>
      <c r="F56" s="450"/>
      <c r="G56" s="450"/>
      <c r="H56" s="450"/>
      <c r="K56" s="406"/>
      <c r="L56" s="407"/>
      <c r="M56" s="355"/>
      <c r="N56" s="356"/>
    </row>
    <row r="57" spans="1:17" ht="15" customHeight="1" x14ac:dyDescent="0.2">
      <c r="A57" s="3"/>
      <c r="B57" s="449" t="s">
        <v>160</v>
      </c>
      <c r="C57" s="449"/>
      <c r="D57" s="420" t="s">
        <v>166</v>
      </c>
      <c r="E57" s="420"/>
      <c r="F57" s="420"/>
      <c r="G57" s="420"/>
      <c r="H57" s="420"/>
      <c r="K57" s="406"/>
      <c r="L57" s="407"/>
      <c r="M57" s="355"/>
      <c r="N57" s="356"/>
    </row>
    <row r="58" spans="1:17" ht="15" customHeight="1" x14ac:dyDescent="0.2">
      <c r="A58" s="3"/>
      <c r="B58" s="449"/>
      <c r="C58" s="449"/>
      <c r="D58" s="420"/>
      <c r="E58" s="420"/>
      <c r="F58" s="420"/>
      <c r="G58" s="420"/>
      <c r="H58" s="420"/>
      <c r="K58" s="406"/>
      <c r="L58" s="407"/>
      <c r="M58" s="355"/>
      <c r="N58" s="356"/>
    </row>
    <row r="59" spans="1:17" ht="15" customHeight="1" x14ac:dyDescent="0.2">
      <c r="A59" s="3"/>
      <c r="B59" s="408" t="s">
        <v>161</v>
      </c>
      <c r="C59" s="408"/>
      <c r="D59" s="450" t="s">
        <v>168</v>
      </c>
      <c r="E59" s="450"/>
      <c r="F59" s="450"/>
      <c r="G59" s="450"/>
      <c r="H59" s="450"/>
      <c r="K59" s="406"/>
      <c r="L59" s="407"/>
      <c r="M59" s="355"/>
      <c r="N59" s="356"/>
    </row>
    <row r="60" spans="1:17" ht="15" customHeight="1" x14ac:dyDescent="0.2">
      <c r="A60" s="3"/>
      <c r="B60" s="408"/>
      <c r="C60" s="408"/>
      <c r="D60" s="450"/>
      <c r="E60" s="450"/>
      <c r="F60" s="450"/>
      <c r="G60" s="450"/>
      <c r="H60" s="450"/>
      <c r="K60" s="406"/>
      <c r="L60" s="407"/>
      <c r="M60" s="355"/>
      <c r="N60" s="356"/>
    </row>
    <row r="61" spans="1:17" ht="15" customHeight="1" x14ac:dyDescent="0.25">
      <c r="K61" s="406"/>
      <c r="L61" s="407"/>
      <c r="M61" s="355"/>
      <c r="N61" s="356"/>
    </row>
    <row r="62" spans="1:17" ht="15" customHeight="1" x14ac:dyDescent="0.25">
      <c r="K62" s="406"/>
      <c r="L62" s="407"/>
      <c r="M62" s="355"/>
      <c r="N62" s="356"/>
    </row>
    <row r="63" spans="1:17" ht="15" customHeight="1" x14ac:dyDescent="0.25">
      <c r="K63" s="406"/>
      <c r="L63" s="407"/>
      <c r="M63" s="355"/>
      <c r="N63" s="356"/>
    </row>
    <row r="64" spans="1:17" ht="15" customHeight="1" x14ac:dyDescent="0.25">
      <c r="K64" s="406"/>
      <c r="L64" s="407"/>
      <c r="M64" s="355"/>
      <c r="N64" s="356"/>
    </row>
    <row r="65" spans="11:14" ht="15" customHeight="1" x14ac:dyDescent="0.25">
      <c r="K65" s="406"/>
      <c r="L65" s="407"/>
      <c r="M65" s="355"/>
      <c r="N65" s="356"/>
    </row>
    <row r="66" spans="11:14" ht="15" customHeight="1" x14ac:dyDescent="0.25">
      <c r="K66" s="406"/>
      <c r="L66" s="407"/>
      <c r="M66" s="355"/>
      <c r="N66" s="356"/>
    </row>
    <row r="67" spans="11:14" ht="15" customHeight="1" x14ac:dyDescent="0.25">
      <c r="K67" s="406"/>
      <c r="L67" s="407"/>
      <c r="M67" s="355"/>
      <c r="N67" s="356"/>
    </row>
    <row r="68" spans="11:14" ht="15" customHeight="1" x14ac:dyDescent="0.25">
      <c r="K68" s="406"/>
      <c r="L68" s="407"/>
      <c r="M68" s="355"/>
      <c r="N68" s="356"/>
    </row>
    <row r="69" spans="11:14" ht="15" customHeight="1" x14ac:dyDescent="0.25">
      <c r="K69" s="406"/>
      <c r="L69" s="407"/>
      <c r="M69" s="355"/>
      <c r="N69" s="356"/>
    </row>
    <row r="70" spans="11:14" ht="15" customHeight="1" x14ac:dyDescent="0.25">
      <c r="K70" s="406"/>
      <c r="L70" s="407"/>
      <c r="M70" s="355"/>
      <c r="N70" s="356"/>
    </row>
    <row r="71" spans="11:14" ht="15" customHeight="1" x14ac:dyDescent="0.25">
      <c r="K71" s="406"/>
      <c r="L71" s="407"/>
      <c r="M71" s="355"/>
      <c r="N71" s="356"/>
    </row>
    <row r="72" spans="11:14" ht="15" customHeight="1" x14ac:dyDescent="0.25">
      <c r="K72" s="406"/>
      <c r="L72" s="407"/>
      <c r="M72" s="355"/>
      <c r="N72" s="356"/>
    </row>
  </sheetData>
  <sheetProtection algorithmName="SHA-512" hashValue="H9Uk/tlrDEvTBxOE2hWvKNXqkEEV4/7vTJcesBG6cluF1r1Gg+vHcszK9CQ+YIn+43xKeyHinVFcFuJTcB70NA==" saltValue="ZC8t9byJTt86DZLYtsFzuQ==" spinCount="100000" sheet="1" formatCells="0" formatColumns="0" formatRows="0"/>
  <mergeCells count="178">
    <mergeCell ref="B53:C54"/>
    <mergeCell ref="D55:H56"/>
    <mergeCell ref="D57:H58"/>
    <mergeCell ref="D59:H60"/>
    <mergeCell ref="B55:C56"/>
    <mergeCell ref="B57:C58"/>
    <mergeCell ref="B59:C60"/>
    <mergeCell ref="J21:K21"/>
    <mergeCell ref="D50:H52"/>
    <mergeCell ref="B50:C52"/>
    <mergeCell ref="D22:E22"/>
    <mergeCell ref="D23:E23"/>
    <mergeCell ref="G33:H33"/>
    <mergeCell ref="G34:H34"/>
    <mergeCell ref="G35:H35"/>
    <mergeCell ref="B31:C31"/>
    <mergeCell ref="B32:C32"/>
    <mergeCell ref="B33:C33"/>
    <mergeCell ref="B34:C34"/>
    <mergeCell ref="B35:C35"/>
    <mergeCell ref="B30:C30"/>
    <mergeCell ref="J22:K22"/>
    <mergeCell ref="J23:K23"/>
    <mergeCell ref="B27:H27"/>
    <mergeCell ref="F21:H21"/>
    <mergeCell ref="F22:H22"/>
    <mergeCell ref="F23:H23"/>
    <mergeCell ref="J12:K12"/>
    <mergeCell ref="J13:K13"/>
    <mergeCell ref="J14:K14"/>
    <mergeCell ref="J15:K15"/>
    <mergeCell ref="J16:K16"/>
    <mergeCell ref="J17:K17"/>
    <mergeCell ref="J18:K18"/>
    <mergeCell ref="J19:K19"/>
    <mergeCell ref="J20:K20"/>
    <mergeCell ref="B12:C12"/>
    <mergeCell ref="B13:C13"/>
    <mergeCell ref="B15:C15"/>
    <mergeCell ref="B16:C16"/>
    <mergeCell ref="B17:C17"/>
    <mergeCell ref="B18:C18"/>
    <mergeCell ref="B19:C19"/>
    <mergeCell ref="B20:C20"/>
    <mergeCell ref="B21:C21"/>
    <mergeCell ref="B14:C14"/>
    <mergeCell ref="F5:H5"/>
    <mergeCell ref="F6:H6"/>
    <mergeCell ref="F7:H7"/>
    <mergeCell ref="F8:H8"/>
    <mergeCell ref="F9:H9"/>
    <mergeCell ref="F10:H10"/>
    <mergeCell ref="F11:H11"/>
    <mergeCell ref="F12:H12"/>
    <mergeCell ref="F13:H13"/>
    <mergeCell ref="D4:E4"/>
    <mergeCell ref="D5:E5"/>
    <mergeCell ref="D6:E6"/>
    <mergeCell ref="D7:E7"/>
    <mergeCell ref="D8:E8"/>
    <mergeCell ref="D9:E9"/>
    <mergeCell ref="D10:E10"/>
    <mergeCell ref="D11:E11"/>
    <mergeCell ref="D12:E12"/>
    <mergeCell ref="B2:H3"/>
    <mergeCell ref="F4:H4"/>
    <mergeCell ref="O1:P1"/>
    <mergeCell ref="J4:K5"/>
    <mergeCell ref="N4:N5"/>
    <mergeCell ref="B24:C24"/>
    <mergeCell ref="B4:C4"/>
    <mergeCell ref="B5:C5"/>
    <mergeCell ref="B6:C6"/>
    <mergeCell ref="B7:C7"/>
    <mergeCell ref="B8:C8"/>
    <mergeCell ref="J6:K6"/>
    <mergeCell ref="A1:N1"/>
    <mergeCell ref="J2:N3"/>
    <mergeCell ref="B9:C9"/>
    <mergeCell ref="B10:C10"/>
    <mergeCell ref="B11:C11"/>
    <mergeCell ref="B22:C22"/>
    <mergeCell ref="B23:C23"/>
    <mergeCell ref="J7:K7"/>
    <mergeCell ref="J8:K8"/>
    <mergeCell ref="J9:K9"/>
    <mergeCell ref="J10:K10"/>
    <mergeCell ref="J11:K11"/>
    <mergeCell ref="J26:N26"/>
    <mergeCell ref="B40:C40"/>
    <mergeCell ref="B41:C41"/>
    <mergeCell ref="D24:E24"/>
    <mergeCell ref="J24:K24"/>
    <mergeCell ref="J28:N28"/>
    <mergeCell ref="D13:E13"/>
    <mergeCell ref="D14:E14"/>
    <mergeCell ref="F14:H14"/>
    <mergeCell ref="G31:H31"/>
    <mergeCell ref="G32:H32"/>
    <mergeCell ref="D15:E15"/>
    <mergeCell ref="D16:E16"/>
    <mergeCell ref="D17:E17"/>
    <mergeCell ref="D18:E18"/>
    <mergeCell ref="D19:E19"/>
    <mergeCell ref="D20:E20"/>
    <mergeCell ref="D21:E21"/>
    <mergeCell ref="F15:H15"/>
    <mergeCell ref="F16:H16"/>
    <mergeCell ref="F17:H17"/>
    <mergeCell ref="F18:H18"/>
    <mergeCell ref="F19:H19"/>
    <mergeCell ref="F20:H20"/>
    <mergeCell ref="B49:H49"/>
    <mergeCell ref="B44:C44"/>
    <mergeCell ref="B42:C42"/>
    <mergeCell ref="B28:C28"/>
    <mergeCell ref="B29:C29"/>
    <mergeCell ref="K53:L53"/>
    <mergeCell ref="M53:N53"/>
    <mergeCell ref="K54:L54"/>
    <mergeCell ref="M54:N54"/>
    <mergeCell ref="B45:C45"/>
    <mergeCell ref="G28:H28"/>
    <mergeCell ref="G29:H29"/>
    <mergeCell ref="G30:H30"/>
    <mergeCell ref="G38:H38"/>
    <mergeCell ref="G39:H39"/>
    <mergeCell ref="G40:H40"/>
    <mergeCell ref="G41:H41"/>
    <mergeCell ref="G42:H42"/>
    <mergeCell ref="G43:H43"/>
    <mergeCell ref="G44:H44"/>
    <mergeCell ref="B43:C43"/>
    <mergeCell ref="B38:C38"/>
    <mergeCell ref="B39:C39"/>
    <mergeCell ref="D53:H54"/>
    <mergeCell ref="K55:L55"/>
    <mergeCell ref="M55:N55"/>
    <mergeCell ref="K50:L50"/>
    <mergeCell ref="M50:N50"/>
    <mergeCell ref="K51:L51"/>
    <mergeCell ref="M51:N51"/>
    <mergeCell ref="K52:L52"/>
    <mergeCell ref="M52:N52"/>
    <mergeCell ref="K59:L59"/>
    <mergeCell ref="M59:N59"/>
    <mergeCell ref="K60:L60"/>
    <mergeCell ref="M60:N60"/>
    <mergeCell ref="K61:L61"/>
    <mergeCell ref="M61:N61"/>
    <mergeCell ref="K56:L56"/>
    <mergeCell ref="M56:N56"/>
    <mergeCell ref="K57:L57"/>
    <mergeCell ref="M57:N57"/>
    <mergeCell ref="K58:L58"/>
    <mergeCell ref="M58:N58"/>
    <mergeCell ref="M66:N66"/>
    <mergeCell ref="K67:L67"/>
    <mergeCell ref="M67:N67"/>
    <mergeCell ref="K62:L62"/>
    <mergeCell ref="M62:N62"/>
    <mergeCell ref="K63:L63"/>
    <mergeCell ref="M63:N63"/>
    <mergeCell ref="K64:L64"/>
    <mergeCell ref="M64:N64"/>
    <mergeCell ref="K65:L65"/>
    <mergeCell ref="M65:N65"/>
    <mergeCell ref="K66:L66"/>
    <mergeCell ref="K71:L71"/>
    <mergeCell ref="M71:N71"/>
    <mergeCell ref="K72:L72"/>
    <mergeCell ref="M72:N72"/>
    <mergeCell ref="K68:L68"/>
    <mergeCell ref="M68:N68"/>
    <mergeCell ref="K69:L69"/>
    <mergeCell ref="M69:N69"/>
    <mergeCell ref="K70:L70"/>
    <mergeCell ref="M70:N70"/>
  </mergeCells>
  <hyperlinks>
    <hyperlink ref="O1:P1" location="Menú!A1" display="VOLVER AL MENÚ" xr:uid="{00000000-0004-0000-0500-000000000000}"/>
  </hyperlinks>
  <pageMargins left="0.7" right="0.7" top="0.75" bottom="0.75" header="0.3" footer="0.3"/>
  <pageSetup paperSize="9" orientation="portrait" horizontalDpi="90" verticalDpi="90" r:id="rId1"/>
  <ignoredErrors>
    <ignoredError sqref="F29:F3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70"/>
  <sheetViews>
    <sheetView showGridLines="0" zoomScale="80" zoomScaleNormal="80" workbookViewId="0">
      <selection activeCell="G11" sqref="G11"/>
    </sheetView>
  </sheetViews>
  <sheetFormatPr baseColWidth="10" defaultColWidth="10.21875" defaultRowHeight="11.4" outlineLevelCol="1" x14ac:dyDescent="0.2"/>
  <cols>
    <col min="1" max="1" width="10.21875" style="7"/>
    <col min="2" max="2" width="10.21875" style="3"/>
    <col min="3" max="3" width="14.5546875" style="3" customWidth="1"/>
    <col min="4" max="4" width="10.21875" style="3" customWidth="1"/>
    <col min="5" max="5" width="4.77734375" style="3" customWidth="1"/>
    <col min="6" max="6" width="22.77734375" style="3" customWidth="1"/>
    <col min="7" max="7" width="17.77734375" style="3" customWidth="1"/>
    <col min="8" max="8" width="4.77734375" style="3" customWidth="1"/>
    <col min="9" max="9" width="36" style="3" customWidth="1"/>
    <col min="10" max="11" width="17" style="3" customWidth="1"/>
    <col min="12" max="12" width="14.21875" style="2" customWidth="1"/>
    <col min="13" max="14" width="10.21875" style="2" customWidth="1" outlineLevel="1"/>
    <col min="15" max="20" width="16" style="2" customWidth="1" outlineLevel="1"/>
    <col min="21" max="38" width="10.21875" style="2"/>
    <col min="39" max="39" width="10.21875" style="181"/>
    <col min="40" max="16384" width="10.21875" style="2"/>
  </cols>
  <sheetData>
    <row r="1" spans="1:51" s="68" customFormat="1" ht="38.1" customHeight="1" x14ac:dyDescent="0.3">
      <c r="A1" s="372" t="s">
        <v>143</v>
      </c>
      <c r="B1" s="372"/>
      <c r="C1" s="372"/>
      <c r="D1" s="372"/>
      <c r="E1" s="372"/>
      <c r="F1" s="372"/>
      <c r="G1" s="372"/>
      <c r="H1" s="372"/>
      <c r="I1" s="372"/>
      <c r="J1" s="372"/>
      <c r="K1" s="372"/>
      <c r="L1" s="372"/>
      <c r="M1" s="372"/>
      <c r="N1" s="372"/>
      <c r="O1" s="372"/>
      <c r="P1" s="372"/>
      <c r="Q1" s="372"/>
      <c r="R1" s="372"/>
      <c r="S1" s="372"/>
      <c r="T1" s="372"/>
      <c r="U1" s="381" t="s">
        <v>198</v>
      </c>
      <c r="V1" s="381"/>
      <c r="W1" s="67"/>
      <c r="X1" s="67"/>
      <c r="Y1" s="67"/>
      <c r="Z1" s="67"/>
      <c r="AA1" s="67"/>
      <c r="AB1" s="67"/>
      <c r="AC1" s="67"/>
      <c r="AD1" s="67"/>
      <c r="AE1" s="67"/>
      <c r="AF1" s="67"/>
      <c r="AG1" s="67"/>
      <c r="AH1" s="67"/>
      <c r="AI1" s="67"/>
      <c r="AJ1" s="67"/>
      <c r="AK1" s="67"/>
      <c r="AL1" s="67"/>
      <c r="AM1" s="179"/>
      <c r="AN1" s="67"/>
      <c r="AO1" s="67"/>
      <c r="AP1" s="67"/>
      <c r="AQ1" s="67"/>
      <c r="AR1" s="67"/>
      <c r="AS1" s="67"/>
      <c r="AT1" s="67"/>
      <c r="AU1" s="67"/>
      <c r="AV1" s="67"/>
      <c r="AW1" s="67"/>
      <c r="AX1" s="67"/>
      <c r="AY1" s="67"/>
    </row>
    <row r="2" spans="1:51" s="7" customFormat="1" ht="13.5" customHeight="1" x14ac:dyDescent="0.3">
      <c r="B2" s="204" t="s">
        <v>207</v>
      </c>
      <c r="C2" s="203" t="s">
        <v>270</v>
      </c>
      <c r="D2" s="8"/>
      <c r="E2" s="8"/>
      <c r="F2" s="8"/>
      <c r="G2" s="8"/>
      <c r="H2" s="8"/>
      <c r="I2" s="8"/>
      <c r="J2" s="8"/>
      <c r="K2" s="8"/>
      <c r="L2" s="8"/>
      <c r="AM2" s="180"/>
    </row>
    <row r="3" spans="1:51" s="7" customFormat="1" ht="13.5" customHeight="1" x14ac:dyDescent="0.2">
      <c r="A3" s="9"/>
      <c r="C3" s="203" t="s">
        <v>271</v>
      </c>
      <c r="D3" s="10"/>
      <c r="E3" s="10"/>
      <c r="F3" s="10"/>
      <c r="G3" s="10"/>
      <c r="H3" s="10"/>
      <c r="I3" s="10"/>
      <c r="J3" s="10"/>
      <c r="K3" s="10"/>
      <c r="L3" s="10"/>
      <c r="T3" s="15"/>
      <c r="U3" s="3"/>
      <c r="AM3" s="180"/>
    </row>
    <row r="4" spans="1:51" s="7" customFormat="1" ht="13.5" customHeight="1" x14ac:dyDescent="0.3">
      <c r="C4" s="203" t="s">
        <v>272</v>
      </c>
      <c r="D4" s="11"/>
      <c r="E4" s="11"/>
      <c r="F4" s="11"/>
      <c r="G4" s="11"/>
      <c r="H4" s="11"/>
      <c r="I4" s="11"/>
      <c r="J4" s="11"/>
      <c r="K4" s="11"/>
      <c r="L4" s="11"/>
      <c r="T4" s="15"/>
      <c r="AM4" s="180"/>
    </row>
    <row r="5" spans="1:51" s="7" customFormat="1" ht="13.5" customHeight="1" x14ac:dyDescent="0.3">
      <c r="B5" s="11"/>
      <c r="C5" s="8"/>
      <c r="D5" s="11"/>
      <c r="E5" s="11"/>
      <c r="F5" s="11"/>
      <c r="G5" s="11"/>
      <c r="H5" s="11"/>
      <c r="I5" s="11"/>
      <c r="J5" s="11"/>
      <c r="K5" s="11"/>
      <c r="L5" s="11"/>
      <c r="T5" s="15"/>
      <c r="AM5" s="180"/>
    </row>
    <row r="6" spans="1:51" s="7" customFormat="1" ht="13.5" customHeight="1" x14ac:dyDescent="0.3">
      <c r="Q6" s="12"/>
      <c r="T6" s="15"/>
      <c r="AM6" s="180"/>
    </row>
    <row r="7" spans="1:51" s="13" customFormat="1" ht="42" customHeight="1" x14ac:dyDescent="0.3">
      <c r="A7" s="7"/>
      <c r="B7" s="457" t="s">
        <v>321</v>
      </c>
      <c r="C7" s="457"/>
      <c r="D7" s="458" t="s">
        <v>29</v>
      </c>
      <c r="E7" s="7"/>
      <c r="F7" s="455" t="s">
        <v>150</v>
      </c>
      <c r="G7" s="456"/>
      <c r="H7" s="7"/>
      <c r="I7" s="455" t="s">
        <v>154</v>
      </c>
      <c r="J7" s="456"/>
      <c r="L7" s="454" t="s">
        <v>303</v>
      </c>
      <c r="M7" s="188" t="s">
        <v>144</v>
      </c>
      <c r="N7" s="188" t="s">
        <v>145</v>
      </c>
      <c r="O7" s="188" t="str">
        <f>+CONCATENATE("Saldo final en ",D11)</f>
        <v>Saldo final en Quetzales</v>
      </c>
      <c r="P7" s="188" t="str">
        <f>+CONCATENATE("Cuota mensual en  ",D11)</f>
        <v>Cuota mensual en  Quetzales</v>
      </c>
      <c r="Q7" s="188" t="s">
        <v>147</v>
      </c>
      <c r="R7" s="188" t="s">
        <v>244</v>
      </c>
      <c r="S7" s="188" t="s">
        <v>148</v>
      </c>
      <c r="T7" s="188" t="str">
        <f>+CONCATENATE("Saldo final en ",D11)</f>
        <v>Saldo final en Quetzales</v>
      </c>
      <c r="U7" s="7"/>
      <c r="AM7" s="183" t="s">
        <v>149</v>
      </c>
    </row>
    <row r="8" spans="1:51" s="15" customFormat="1" ht="21" customHeight="1" x14ac:dyDescent="0.2">
      <c r="A8" s="7"/>
      <c r="B8" s="457"/>
      <c r="C8" s="457"/>
      <c r="D8" s="458"/>
      <c r="E8" s="7"/>
      <c r="F8" s="189" t="s">
        <v>151</v>
      </c>
      <c r="G8" s="196">
        <v>14000</v>
      </c>
      <c r="H8" s="190"/>
      <c r="I8" s="191" t="s">
        <v>155</v>
      </c>
      <c r="J8" s="192">
        <f>G11*G10</f>
        <v>16674.213703496942</v>
      </c>
      <c r="L8" s="454"/>
      <c r="M8" s="175" t="str">
        <f>+D7</f>
        <v>Julio</v>
      </c>
      <c r="N8" s="176">
        <f>+D9</f>
        <v>2021</v>
      </c>
      <c r="O8" s="177">
        <f>+G8</f>
        <v>14000</v>
      </c>
      <c r="P8" s="177">
        <f t="shared" ref="P8:P71" si="0">+$G$11</f>
        <v>333.48427406993881</v>
      </c>
      <c r="Q8" s="177">
        <f t="shared" ref="Q8:Q71" si="1">O8*$G$12</f>
        <v>99.166666666666671</v>
      </c>
      <c r="R8" s="62">
        <v>0</v>
      </c>
      <c r="S8" s="177">
        <f>P8-Q8</f>
        <v>234.31760740327212</v>
      </c>
      <c r="T8" s="177">
        <f t="shared" ref="T8" si="2">O8-S8-R8</f>
        <v>13765.682392596727</v>
      </c>
      <c r="V8" s="206"/>
      <c r="AM8" s="184">
        <f t="shared" ref="AM8:AM71" si="3">IF(Q8&gt;0,Q8,0)</f>
        <v>99.166666666666671</v>
      </c>
    </row>
    <row r="9" spans="1:51" s="15" customFormat="1" ht="21" customHeight="1" x14ac:dyDescent="0.2">
      <c r="A9" s="7"/>
      <c r="B9" s="457" t="s">
        <v>322</v>
      </c>
      <c r="C9" s="457"/>
      <c r="D9" s="458">
        <v>2021</v>
      </c>
      <c r="E9" s="7"/>
      <c r="F9" s="189" t="s">
        <v>152</v>
      </c>
      <c r="G9" s="207">
        <v>8.5000000000000006E-2</v>
      </c>
      <c r="H9" s="190"/>
      <c r="I9" s="191" t="s">
        <v>293</v>
      </c>
      <c r="J9" s="192">
        <f>J8-G8</f>
        <v>2674.2137034969419</v>
      </c>
      <c r="L9" s="454"/>
      <c r="M9" s="175" t="str">
        <f>+VLOOKUP(M8,índices!$G:$H,2,0)</f>
        <v>Agosto</v>
      </c>
      <c r="N9" s="176">
        <f t="shared" ref="N9:N72" si="4">+IF(M8="Diciembre",N8+1,N8)</f>
        <v>2021</v>
      </c>
      <c r="O9" s="177">
        <f t="shared" ref="O9:O72" si="5">+T8</f>
        <v>13765.682392596727</v>
      </c>
      <c r="P9" s="177">
        <f t="shared" si="0"/>
        <v>333.48427406993881</v>
      </c>
      <c r="Q9" s="177">
        <f t="shared" si="1"/>
        <v>97.506916947560157</v>
      </c>
      <c r="R9" s="62">
        <v>0</v>
      </c>
      <c r="S9" s="177">
        <f t="shared" ref="S9:S71" si="6">P9-Q9</f>
        <v>235.97735712237863</v>
      </c>
      <c r="T9" s="177">
        <f t="shared" ref="T9:T40" si="7">O9-S9-R9</f>
        <v>13529.705035474348</v>
      </c>
      <c r="AM9" s="184">
        <f t="shared" si="3"/>
        <v>97.506916947560157</v>
      </c>
    </row>
    <row r="10" spans="1:51" s="15" customFormat="1" ht="21" customHeight="1" x14ac:dyDescent="0.2">
      <c r="A10" s="7"/>
      <c r="B10" s="457"/>
      <c r="C10" s="457"/>
      <c r="D10" s="458"/>
      <c r="E10" s="7"/>
      <c r="F10" s="189" t="s">
        <v>153</v>
      </c>
      <c r="G10" s="196">
        <v>50</v>
      </c>
      <c r="H10" s="190"/>
      <c r="I10" s="191" t="s">
        <v>156</v>
      </c>
      <c r="J10" s="192">
        <f>SUM(AM8:AM368)</f>
        <v>2674.2137034969387</v>
      </c>
      <c r="L10" s="454"/>
      <c r="M10" s="175" t="str">
        <f>+VLOOKUP(M9,índices!$G:$H,2,0)</f>
        <v>Septiembre</v>
      </c>
      <c r="N10" s="176">
        <f t="shared" si="4"/>
        <v>2021</v>
      </c>
      <c r="O10" s="177">
        <f t="shared" si="5"/>
        <v>13529.705035474348</v>
      </c>
      <c r="P10" s="177">
        <f t="shared" si="0"/>
        <v>333.48427406993881</v>
      </c>
      <c r="Q10" s="177">
        <f t="shared" si="1"/>
        <v>95.835410667943307</v>
      </c>
      <c r="R10" s="62">
        <v>0</v>
      </c>
      <c r="S10" s="177">
        <f t="shared" si="6"/>
        <v>237.6488634019955</v>
      </c>
      <c r="T10" s="177">
        <f t="shared" si="7"/>
        <v>13292.056172072353</v>
      </c>
      <c r="AM10" s="184">
        <f t="shared" si="3"/>
        <v>95.835410667943307</v>
      </c>
    </row>
    <row r="11" spans="1:51" s="15" customFormat="1" ht="21" customHeight="1" x14ac:dyDescent="0.2">
      <c r="A11" s="7"/>
      <c r="B11" s="457" t="s">
        <v>323</v>
      </c>
      <c r="C11" s="457"/>
      <c r="D11" s="198" t="s">
        <v>324</v>
      </c>
      <c r="E11" s="7"/>
      <c r="F11" s="193" t="s">
        <v>146</v>
      </c>
      <c r="G11" s="197">
        <f>IFERROR(PMT(G12,G10,-G8,,0),0)</f>
        <v>333.48427406993881</v>
      </c>
      <c r="H11" s="190"/>
      <c r="I11" s="187" t="s">
        <v>157</v>
      </c>
      <c r="J11" s="195">
        <f>IFERROR(J9-J10,"")</f>
        <v>3.1832314562052488E-12</v>
      </c>
      <c r="L11" s="454"/>
      <c r="M11" s="175" t="str">
        <f>+VLOOKUP(M10,índices!$G:$H,2,0)</f>
        <v>Octubre</v>
      </c>
      <c r="N11" s="176">
        <f t="shared" si="4"/>
        <v>2021</v>
      </c>
      <c r="O11" s="177">
        <f t="shared" si="5"/>
        <v>13292.056172072353</v>
      </c>
      <c r="P11" s="177">
        <f t="shared" si="0"/>
        <v>333.48427406993881</v>
      </c>
      <c r="Q11" s="177">
        <f t="shared" si="1"/>
        <v>94.152064552179169</v>
      </c>
      <c r="R11" s="62">
        <v>0</v>
      </c>
      <c r="S11" s="177">
        <f t="shared" si="6"/>
        <v>239.33220951775962</v>
      </c>
      <c r="T11" s="177">
        <f t="shared" si="7"/>
        <v>13052.723962554594</v>
      </c>
      <c r="AM11" s="184">
        <f t="shared" si="3"/>
        <v>94.152064552179169</v>
      </c>
    </row>
    <row r="12" spans="1:51" s="15" customFormat="1" ht="21" customHeight="1" x14ac:dyDescent="0.2">
      <c r="A12" s="7"/>
      <c r="B12" s="7"/>
      <c r="C12" s="7"/>
      <c r="D12" s="7"/>
      <c r="E12" s="7"/>
      <c r="F12" s="7"/>
      <c r="G12" s="194">
        <f>G9/12</f>
        <v>7.0833333333333338E-3</v>
      </c>
      <c r="H12" s="7"/>
      <c r="I12" s="7"/>
      <c r="J12" s="7"/>
      <c r="M12" s="175" t="str">
        <f>+VLOOKUP(M11,índices!$G:$H,2,0)</f>
        <v>Noviembre</v>
      </c>
      <c r="N12" s="176">
        <f t="shared" si="4"/>
        <v>2021</v>
      </c>
      <c r="O12" s="177">
        <f t="shared" si="5"/>
        <v>13052.723962554594</v>
      </c>
      <c r="P12" s="177">
        <f t="shared" si="0"/>
        <v>333.48427406993881</v>
      </c>
      <c r="Q12" s="177">
        <f t="shared" si="1"/>
        <v>92.456794734761715</v>
      </c>
      <c r="R12" s="62">
        <v>0</v>
      </c>
      <c r="S12" s="177">
        <f t="shared" si="6"/>
        <v>241.02747933517708</v>
      </c>
      <c r="T12" s="177">
        <f t="shared" si="7"/>
        <v>12811.696483219417</v>
      </c>
      <c r="AM12" s="184">
        <f t="shared" si="3"/>
        <v>92.456794734761715</v>
      </c>
    </row>
    <row r="13" spans="1:51" s="15" customFormat="1" ht="13.5" customHeight="1" x14ac:dyDescent="0.2">
      <c r="A13" s="3"/>
      <c r="B13" s="3"/>
      <c r="C13" s="3"/>
      <c r="D13" s="3"/>
      <c r="E13" s="3"/>
      <c r="F13" s="3"/>
      <c r="G13" s="3"/>
      <c r="H13" s="3"/>
      <c r="I13" s="3"/>
      <c r="J13" s="3"/>
      <c r="K13" s="3"/>
      <c r="M13" s="175" t="str">
        <f>+VLOOKUP(M12,índices!$G:$H,2,0)</f>
        <v>Diciembre</v>
      </c>
      <c r="N13" s="176">
        <f t="shared" si="4"/>
        <v>2021</v>
      </c>
      <c r="O13" s="177">
        <f t="shared" si="5"/>
        <v>12811.696483219417</v>
      </c>
      <c r="P13" s="177">
        <f t="shared" si="0"/>
        <v>333.48427406993881</v>
      </c>
      <c r="Q13" s="177">
        <f t="shared" si="1"/>
        <v>90.749516756137538</v>
      </c>
      <c r="R13" s="62">
        <v>0</v>
      </c>
      <c r="S13" s="177">
        <f t="shared" si="6"/>
        <v>242.73475731380125</v>
      </c>
      <c r="T13" s="177">
        <f t="shared" si="7"/>
        <v>12568.961725905616</v>
      </c>
      <c r="AM13" s="184">
        <f t="shared" si="3"/>
        <v>90.749516756137538</v>
      </c>
    </row>
    <row r="14" spans="1:51" s="14" customFormat="1" ht="13.5" customHeight="1" x14ac:dyDescent="0.2">
      <c r="A14" s="3"/>
      <c r="B14" s="3"/>
      <c r="C14" s="3"/>
      <c r="D14" s="3"/>
      <c r="E14" s="3"/>
      <c r="F14" s="3"/>
      <c r="G14" s="3"/>
      <c r="H14" s="3"/>
      <c r="I14" s="3"/>
      <c r="J14" s="3"/>
      <c r="K14" s="3"/>
      <c r="M14" s="175" t="str">
        <f>+VLOOKUP(M13,índices!$G:$H,2,0)</f>
        <v>Enero</v>
      </c>
      <c r="N14" s="176">
        <f t="shared" si="4"/>
        <v>2022</v>
      </c>
      <c r="O14" s="177">
        <f t="shared" si="5"/>
        <v>12568.961725905616</v>
      </c>
      <c r="P14" s="177">
        <f t="shared" si="0"/>
        <v>333.48427406993881</v>
      </c>
      <c r="Q14" s="177">
        <f t="shared" si="1"/>
        <v>89.03014555849812</v>
      </c>
      <c r="R14" s="62">
        <v>0</v>
      </c>
      <c r="S14" s="177">
        <f t="shared" si="6"/>
        <v>244.45412851144067</v>
      </c>
      <c r="T14" s="177">
        <f t="shared" si="7"/>
        <v>12324.507597394175</v>
      </c>
      <c r="AM14" s="184">
        <f t="shared" si="3"/>
        <v>89.03014555849812</v>
      </c>
    </row>
    <row r="15" spans="1:51" s="3" customFormat="1" ht="26.25" customHeight="1" x14ac:dyDescent="0.2">
      <c r="B15" s="48" t="s">
        <v>301</v>
      </c>
      <c r="C15" s="47"/>
      <c r="D15" s="47"/>
      <c r="E15" s="47"/>
      <c r="M15" s="175" t="str">
        <f>+VLOOKUP(M14,índices!$G:$H,2,0)</f>
        <v>Febrero</v>
      </c>
      <c r="N15" s="176">
        <f t="shared" si="4"/>
        <v>2022</v>
      </c>
      <c r="O15" s="177">
        <f t="shared" si="5"/>
        <v>12324.507597394175</v>
      </c>
      <c r="P15" s="177">
        <f t="shared" si="0"/>
        <v>333.48427406993881</v>
      </c>
      <c r="Q15" s="177">
        <f t="shared" si="1"/>
        <v>87.29859548154208</v>
      </c>
      <c r="R15" s="62">
        <v>0</v>
      </c>
      <c r="S15" s="177">
        <f t="shared" si="6"/>
        <v>246.18567858839674</v>
      </c>
      <c r="T15" s="177">
        <f t="shared" si="7"/>
        <v>12078.321918805777</v>
      </c>
      <c r="AM15" s="184">
        <f t="shared" si="3"/>
        <v>87.29859548154208</v>
      </c>
    </row>
    <row r="16" spans="1:51" s="3" customFormat="1" ht="15" customHeight="1" x14ac:dyDescent="0.2">
      <c r="B16" s="355"/>
      <c r="C16" s="356"/>
      <c r="D16" s="355"/>
      <c r="E16" s="386"/>
      <c r="F16" s="356"/>
      <c r="M16" s="175" t="str">
        <f>+VLOOKUP(M15,índices!$G:$H,2,0)</f>
        <v>Marzo</v>
      </c>
      <c r="N16" s="176">
        <f t="shared" si="4"/>
        <v>2022</v>
      </c>
      <c r="O16" s="177">
        <f t="shared" si="5"/>
        <v>12078.321918805777</v>
      </c>
      <c r="P16" s="177">
        <f t="shared" si="0"/>
        <v>333.48427406993881</v>
      </c>
      <c r="Q16" s="177">
        <f t="shared" si="1"/>
        <v>85.5547802582076</v>
      </c>
      <c r="R16" s="62">
        <v>0</v>
      </c>
      <c r="S16" s="177">
        <f t="shared" si="6"/>
        <v>247.92949381173122</v>
      </c>
      <c r="T16" s="177">
        <f t="shared" si="7"/>
        <v>11830.392424994046</v>
      </c>
      <c r="AM16" s="184">
        <f t="shared" si="3"/>
        <v>85.5547802582076</v>
      </c>
    </row>
    <row r="17" spans="1:39" s="3" customFormat="1" ht="15" customHeight="1" x14ac:dyDescent="0.2">
      <c r="B17" s="355"/>
      <c r="C17" s="356"/>
      <c r="D17" s="355"/>
      <c r="E17" s="386"/>
      <c r="F17" s="356"/>
      <c r="M17" s="175" t="str">
        <f>+VLOOKUP(M16,índices!$G:$H,2,0)</f>
        <v>Abril</v>
      </c>
      <c r="N17" s="176">
        <f t="shared" si="4"/>
        <v>2022</v>
      </c>
      <c r="O17" s="177">
        <f t="shared" si="5"/>
        <v>11830.392424994046</v>
      </c>
      <c r="P17" s="177">
        <f t="shared" si="0"/>
        <v>333.48427406993881</v>
      </c>
      <c r="Q17" s="177">
        <f t="shared" si="1"/>
        <v>83.798613010374496</v>
      </c>
      <c r="R17" s="62">
        <v>0</v>
      </c>
      <c r="S17" s="177">
        <f t="shared" si="6"/>
        <v>249.68566105956432</v>
      </c>
      <c r="T17" s="177">
        <f t="shared" si="7"/>
        <v>11580.706763934482</v>
      </c>
      <c r="AM17" s="184">
        <f t="shared" si="3"/>
        <v>83.798613010374496</v>
      </c>
    </row>
    <row r="18" spans="1:39" s="3" customFormat="1" ht="15" customHeight="1" x14ac:dyDescent="0.2">
      <c r="B18" s="355"/>
      <c r="C18" s="356"/>
      <c r="D18" s="355"/>
      <c r="E18" s="386"/>
      <c r="F18" s="356"/>
      <c r="M18" s="175" t="str">
        <f>+VLOOKUP(M17,índices!$G:$H,2,0)</f>
        <v>Mayo</v>
      </c>
      <c r="N18" s="176">
        <f t="shared" si="4"/>
        <v>2022</v>
      </c>
      <c r="O18" s="177">
        <f t="shared" si="5"/>
        <v>11580.706763934482</v>
      </c>
      <c r="P18" s="61">
        <f t="shared" si="0"/>
        <v>333.48427406993881</v>
      </c>
      <c r="Q18" s="177">
        <f t="shared" si="1"/>
        <v>82.030006244535926</v>
      </c>
      <c r="R18" s="62">
        <v>0</v>
      </c>
      <c r="S18" s="177">
        <f t="shared" si="6"/>
        <v>251.45426782540289</v>
      </c>
      <c r="T18" s="177">
        <f t="shared" si="7"/>
        <v>11329.252496109078</v>
      </c>
      <c r="AM18" s="184">
        <f t="shared" si="3"/>
        <v>82.030006244535926</v>
      </c>
    </row>
    <row r="19" spans="1:39" s="3" customFormat="1" ht="15" customHeight="1" x14ac:dyDescent="0.2">
      <c r="B19" s="355"/>
      <c r="C19" s="356"/>
      <c r="D19" s="355"/>
      <c r="E19" s="386"/>
      <c r="F19" s="356"/>
      <c r="M19" s="175" t="str">
        <f>+VLOOKUP(M18,índices!$G:$H,2,0)</f>
        <v>Junio</v>
      </c>
      <c r="N19" s="176">
        <f t="shared" si="4"/>
        <v>2022</v>
      </c>
      <c r="O19" s="177">
        <f t="shared" si="5"/>
        <v>11329.252496109078</v>
      </c>
      <c r="P19" s="177">
        <f t="shared" si="0"/>
        <v>333.48427406993881</v>
      </c>
      <c r="Q19" s="177">
        <f t="shared" si="1"/>
        <v>80.248871847439318</v>
      </c>
      <c r="R19" s="62">
        <v>0</v>
      </c>
      <c r="S19" s="177">
        <f t="shared" si="6"/>
        <v>253.23540222249949</v>
      </c>
      <c r="T19" s="177">
        <f t="shared" si="7"/>
        <v>11076.017093886579</v>
      </c>
      <c r="AM19" s="184">
        <f t="shared" si="3"/>
        <v>80.248871847439318</v>
      </c>
    </row>
    <row r="20" spans="1:39" s="3" customFormat="1" ht="15" customHeight="1" x14ac:dyDescent="0.2">
      <c r="B20" s="355"/>
      <c r="C20" s="356"/>
      <c r="D20" s="355"/>
      <c r="E20" s="386"/>
      <c r="F20" s="356"/>
      <c r="M20" s="175" t="s">
        <v>33</v>
      </c>
      <c r="N20" s="176">
        <f t="shared" si="4"/>
        <v>2022</v>
      </c>
      <c r="O20" s="177">
        <f t="shared" si="5"/>
        <v>11076.017093886579</v>
      </c>
      <c r="P20" s="177">
        <f t="shared" si="0"/>
        <v>333.48427406993881</v>
      </c>
      <c r="Q20" s="177">
        <f t="shared" si="1"/>
        <v>78.455121081696603</v>
      </c>
      <c r="R20" s="62">
        <v>0</v>
      </c>
      <c r="S20" s="177">
        <f t="shared" si="6"/>
        <v>255.0291529882422</v>
      </c>
      <c r="T20" s="177">
        <f t="shared" si="7"/>
        <v>10820.987940898338</v>
      </c>
      <c r="AM20" s="184">
        <f t="shared" si="3"/>
        <v>78.455121081696603</v>
      </c>
    </row>
    <row r="21" spans="1:39" s="3" customFormat="1" ht="15" customHeight="1" x14ac:dyDescent="0.2">
      <c r="B21" s="355"/>
      <c r="C21" s="356"/>
      <c r="D21" s="355"/>
      <c r="E21" s="386"/>
      <c r="F21" s="356"/>
      <c r="M21" s="175" t="str">
        <f>+VLOOKUP(M20,índices!$G:$H,2,0)</f>
        <v>Octubre</v>
      </c>
      <c r="N21" s="176">
        <f t="shared" si="4"/>
        <v>2022</v>
      </c>
      <c r="O21" s="177">
        <f t="shared" si="5"/>
        <v>10820.987940898338</v>
      </c>
      <c r="P21" s="177">
        <f t="shared" si="0"/>
        <v>333.48427406993881</v>
      </c>
      <c r="Q21" s="177">
        <f t="shared" si="1"/>
        <v>76.648664581363235</v>
      </c>
      <c r="R21" s="62">
        <v>0</v>
      </c>
      <c r="S21" s="177">
        <f t="shared" si="6"/>
        <v>256.83560948857559</v>
      </c>
      <c r="T21" s="177">
        <f t="shared" si="7"/>
        <v>10564.152331409763</v>
      </c>
      <c r="AM21" s="184">
        <f t="shared" si="3"/>
        <v>76.648664581363235</v>
      </c>
    </row>
    <row r="22" spans="1:39" s="3" customFormat="1" ht="15" customHeight="1" x14ac:dyDescent="0.2">
      <c r="B22" s="355"/>
      <c r="C22" s="356"/>
      <c r="D22" s="355"/>
      <c r="E22" s="386"/>
      <c r="F22" s="356"/>
      <c r="M22" s="175" t="str">
        <f>+VLOOKUP(M21,índices!$G:$H,2,0)</f>
        <v>Noviembre</v>
      </c>
      <c r="N22" s="176">
        <f t="shared" si="4"/>
        <v>2022</v>
      </c>
      <c r="O22" s="177">
        <f t="shared" si="5"/>
        <v>10564.152331409763</v>
      </c>
      <c r="P22" s="177">
        <f t="shared" si="0"/>
        <v>333.48427406993881</v>
      </c>
      <c r="Q22" s="177">
        <f t="shared" si="1"/>
        <v>74.829412347485828</v>
      </c>
      <c r="R22" s="62">
        <v>0</v>
      </c>
      <c r="S22" s="177">
        <f t="shared" si="6"/>
        <v>258.65486172245301</v>
      </c>
      <c r="T22" s="177">
        <f t="shared" si="7"/>
        <v>10305.497469687311</v>
      </c>
      <c r="AM22" s="184">
        <f t="shared" si="3"/>
        <v>74.829412347485828</v>
      </c>
    </row>
    <row r="23" spans="1:39" s="3" customFormat="1" ht="15" customHeight="1" x14ac:dyDescent="0.2">
      <c r="A23" s="7"/>
      <c r="B23" s="355"/>
      <c r="C23" s="356"/>
      <c r="D23" s="355"/>
      <c r="E23" s="386"/>
      <c r="F23" s="356"/>
      <c r="M23" s="175" t="str">
        <f>+VLOOKUP(M22,índices!$G:$H,2,0)</f>
        <v>Diciembre</v>
      </c>
      <c r="N23" s="176">
        <f t="shared" si="4"/>
        <v>2022</v>
      </c>
      <c r="O23" s="177">
        <f t="shared" si="5"/>
        <v>10305.497469687311</v>
      </c>
      <c r="P23" s="177">
        <f t="shared" si="0"/>
        <v>333.48427406993881</v>
      </c>
      <c r="Q23" s="177">
        <f t="shared" si="1"/>
        <v>72.99727374361845</v>
      </c>
      <c r="R23" s="62"/>
      <c r="S23" s="177">
        <f t="shared" si="6"/>
        <v>260.48700032632036</v>
      </c>
      <c r="T23" s="177">
        <f t="shared" si="7"/>
        <v>10045.01046936099</v>
      </c>
      <c r="AM23" s="184">
        <f t="shared" si="3"/>
        <v>72.99727374361845</v>
      </c>
    </row>
    <row r="24" spans="1:39" s="3" customFormat="1" ht="15" customHeight="1" x14ac:dyDescent="0.2">
      <c r="A24" s="7"/>
      <c r="B24" s="355"/>
      <c r="C24" s="356"/>
      <c r="D24" s="355"/>
      <c r="E24" s="386"/>
      <c r="F24" s="356"/>
      <c r="M24" s="175" t="str">
        <f>+VLOOKUP(M23,índices!$G:$H,2,0)</f>
        <v>Enero</v>
      </c>
      <c r="N24" s="176">
        <f t="shared" si="4"/>
        <v>2023</v>
      </c>
      <c r="O24" s="177">
        <f t="shared" si="5"/>
        <v>10045.01046936099</v>
      </c>
      <c r="P24" s="177">
        <f t="shared" si="0"/>
        <v>333.48427406993881</v>
      </c>
      <c r="Q24" s="177">
        <f t="shared" si="1"/>
        <v>71.152157491307022</v>
      </c>
      <c r="R24" s="62">
        <v>0</v>
      </c>
      <c r="S24" s="177">
        <f t="shared" si="6"/>
        <v>262.33211657863177</v>
      </c>
      <c r="T24" s="177">
        <f t="shared" si="7"/>
        <v>9782.6783527823591</v>
      </c>
      <c r="AM24" s="184">
        <f t="shared" si="3"/>
        <v>71.152157491307022</v>
      </c>
    </row>
    <row r="25" spans="1:39" s="3" customFormat="1" ht="15" customHeight="1" x14ac:dyDescent="0.2">
      <c r="A25" s="7"/>
      <c r="B25" s="355"/>
      <c r="C25" s="356"/>
      <c r="D25" s="355"/>
      <c r="E25" s="386"/>
      <c r="F25" s="356"/>
      <c r="M25" s="175" t="str">
        <f>+VLOOKUP(M24,índices!$G:$H,2,0)</f>
        <v>Febrero</v>
      </c>
      <c r="N25" s="176">
        <f t="shared" si="4"/>
        <v>2023</v>
      </c>
      <c r="O25" s="177">
        <f t="shared" si="5"/>
        <v>9782.6783527823591</v>
      </c>
      <c r="P25" s="177">
        <f t="shared" si="0"/>
        <v>333.48427406993881</v>
      </c>
      <c r="Q25" s="177">
        <f t="shared" si="1"/>
        <v>69.293971665541719</v>
      </c>
      <c r="R25" s="62">
        <v>0</v>
      </c>
      <c r="S25" s="177">
        <f t="shared" si="6"/>
        <v>264.19030240439707</v>
      </c>
      <c r="T25" s="177">
        <f t="shared" si="7"/>
        <v>9518.4880503779623</v>
      </c>
      <c r="AM25" s="184">
        <f t="shared" si="3"/>
        <v>69.293971665541719</v>
      </c>
    </row>
    <row r="26" spans="1:39" s="3" customFormat="1" ht="15" customHeight="1" x14ac:dyDescent="0.2">
      <c r="A26" s="7"/>
      <c r="B26" s="355"/>
      <c r="C26" s="356"/>
      <c r="D26" s="355"/>
      <c r="E26" s="386"/>
      <c r="F26" s="356"/>
      <c r="M26" s="175" t="str">
        <f>+VLOOKUP(M25,índices!$G:$H,2,0)</f>
        <v>Marzo</v>
      </c>
      <c r="N26" s="176">
        <f t="shared" si="4"/>
        <v>2023</v>
      </c>
      <c r="O26" s="177">
        <f t="shared" si="5"/>
        <v>9518.4880503779623</v>
      </c>
      <c r="P26" s="177">
        <f t="shared" si="0"/>
        <v>333.48427406993881</v>
      </c>
      <c r="Q26" s="177">
        <f t="shared" si="1"/>
        <v>67.422623690177232</v>
      </c>
      <c r="R26" s="62">
        <v>0</v>
      </c>
      <c r="S26" s="177">
        <f t="shared" si="6"/>
        <v>266.06165037976155</v>
      </c>
      <c r="T26" s="177">
        <f t="shared" si="7"/>
        <v>9252.4263999982013</v>
      </c>
      <c r="AM26" s="184">
        <f t="shared" si="3"/>
        <v>67.422623690177232</v>
      </c>
    </row>
    <row r="27" spans="1:39" s="3" customFormat="1" ht="15" customHeight="1" x14ac:dyDescent="0.2">
      <c r="A27" s="7"/>
      <c r="B27" s="355"/>
      <c r="C27" s="356"/>
      <c r="D27" s="355"/>
      <c r="E27" s="386"/>
      <c r="F27" s="356"/>
      <c r="M27" s="175" t="str">
        <f>+VLOOKUP(M26,índices!$G:$H,2,0)</f>
        <v>Abril</v>
      </c>
      <c r="N27" s="176">
        <f t="shared" si="4"/>
        <v>2023</v>
      </c>
      <c r="O27" s="177">
        <f t="shared" si="5"/>
        <v>9252.4263999982013</v>
      </c>
      <c r="P27" s="177">
        <f t="shared" si="0"/>
        <v>333.48427406993881</v>
      </c>
      <c r="Q27" s="177">
        <f t="shared" si="1"/>
        <v>65.538020333320603</v>
      </c>
      <c r="R27" s="62">
        <v>0</v>
      </c>
      <c r="S27" s="177">
        <f t="shared" si="6"/>
        <v>267.94625373661819</v>
      </c>
      <c r="T27" s="177">
        <f t="shared" si="7"/>
        <v>8984.4801462615833</v>
      </c>
      <c r="AM27" s="184">
        <f t="shared" si="3"/>
        <v>65.538020333320603</v>
      </c>
    </row>
    <row r="28" spans="1:39" s="3" customFormat="1" ht="22.5" customHeight="1" x14ac:dyDescent="0.2">
      <c r="A28" s="7"/>
      <c r="B28" s="7"/>
      <c r="C28" s="7"/>
      <c r="D28" s="7"/>
      <c r="E28" s="7"/>
      <c r="F28" s="7"/>
      <c r="M28" s="175" t="str">
        <f>+VLOOKUP(M27,índices!$G:$H,2,0)</f>
        <v>Mayo</v>
      </c>
      <c r="N28" s="176">
        <f t="shared" si="4"/>
        <v>2023</v>
      </c>
      <c r="O28" s="177">
        <f t="shared" si="5"/>
        <v>8984.4801462615833</v>
      </c>
      <c r="P28" s="177">
        <f t="shared" si="0"/>
        <v>333.48427406993881</v>
      </c>
      <c r="Q28" s="177">
        <f t="shared" si="1"/>
        <v>63.640067702686217</v>
      </c>
      <c r="R28" s="62">
        <v>0</v>
      </c>
      <c r="S28" s="177">
        <f t="shared" si="6"/>
        <v>269.84420636725258</v>
      </c>
      <c r="T28" s="177">
        <f t="shared" si="7"/>
        <v>8714.6359398943314</v>
      </c>
      <c r="AM28" s="184">
        <f t="shared" si="3"/>
        <v>63.640067702686217</v>
      </c>
    </row>
    <row r="29" spans="1:39" s="3" customFormat="1" ht="22.5" customHeight="1" x14ac:dyDescent="0.2">
      <c r="A29" s="7"/>
      <c r="B29" s="7"/>
      <c r="C29" s="7"/>
      <c r="D29" s="7"/>
      <c r="E29" s="7"/>
      <c r="F29" s="7"/>
      <c r="M29" s="175" t="str">
        <f>+VLOOKUP(M28,índices!$G:$H,2,0)</f>
        <v>Junio</v>
      </c>
      <c r="N29" s="176">
        <f t="shared" si="4"/>
        <v>2023</v>
      </c>
      <c r="O29" s="177">
        <f t="shared" si="5"/>
        <v>8714.6359398943314</v>
      </c>
      <c r="P29" s="177">
        <f t="shared" si="0"/>
        <v>333.48427406993881</v>
      </c>
      <c r="Q29" s="177">
        <f t="shared" si="1"/>
        <v>61.728671240918182</v>
      </c>
      <c r="R29" s="62">
        <v>0</v>
      </c>
      <c r="S29" s="177">
        <f t="shared" si="6"/>
        <v>271.75560282902063</v>
      </c>
      <c r="T29" s="177">
        <f t="shared" si="7"/>
        <v>8442.8803370653113</v>
      </c>
      <c r="AM29" s="184">
        <f t="shared" si="3"/>
        <v>61.728671240918182</v>
      </c>
    </row>
    <row r="30" spans="1:39" s="3" customFormat="1" ht="22.5" customHeight="1" x14ac:dyDescent="0.2">
      <c r="A30" s="7"/>
      <c r="B30" s="7"/>
      <c r="C30" s="7"/>
      <c r="D30" s="7"/>
      <c r="E30" s="7"/>
      <c r="F30" s="7"/>
      <c r="M30" s="175" t="str">
        <f>+VLOOKUP(M29,índices!$G:$H,2,0)</f>
        <v>Julio</v>
      </c>
      <c r="N30" s="176">
        <f t="shared" si="4"/>
        <v>2023</v>
      </c>
      <c r="O30" s="177">
        <f t="shared" si="5"/>
        <v>8442.8803370653113</v>
      </c>
      <c r="P30" s="177">
        <f t="shared" si="0"/>
        <v>333.48427406993881</v>
      </c>
      <c r="Q30" s="177">
        <f t="shared" si="1"/>
        <v>59.803735720879295</v>
      </c>
      <c r="R30" s="62">
        <v>0</v>
      </c>
      <c r="S30" s="177">
        <f t="shared" si="6"/>
        <v>273.68053834905953</v>
      </c>
      <c r="T30" s="177">
        <f t="shared" si="7"/>
        <v>8169.1997987162522</v>
      </c>
      <c r="AM30" s="184">
        <f t="shared" si="3"/>
        <v>59.803735720879295</v>
      </c>
    </row>
    <row r="31" spans="1:39" s="3" customFormat="1" ht="22.5" customHeight="1" x14ac:dyDescent="0.2">
      <c r="A31" s="7"/>
      <c r="B31" s="7"/>
      <c r="C31" s="7"/>
      <c r="D31" s="7"/>
      <c r="E31" s="7"/>
      <c r="F31" s="7"/>
      <c r="M31" s="175" t="str">
        <f>+VLOOKUP(M30,índices!$G:$H,2,0)</f>
        <v>Agosto</v>
      </c>
      <c r="N31" s="176">
        <f t="shared" si="4"/>
        <v>2023</v>
      </c>
      <c r="O31" s="177">
        <f t="shared" si="5"/>
        <v>8169.1997987162522</v>
      </c>
      <c r="P31" s="177">
        <f t="shared" si="0"/>
        <v>333.48427406993881</v>
      </c>
      <c r="Q31" s="177">
        <f t="shared" si="1"/>
        <v>57.865165240906791</v>
      </c>
      <c r="R31" s="62">
        <v>0</v>
      </c>
      <c r="S31" s="177">
        <f t="shared" si="6"/>
        <v>275.61910882903203</v>
      </c>
      <c r="T31" s="177">
        <f t="shared" si="7"/>
        <v>7893.5806898872197</v>
      </c>
      <c r="AM31" s="184">
        <f t="shared" si="3"/>
        <v>57.865165240906791</v>
      </c>
    </row>
    <row r="32" spans="1:39" s="3" customFormat="1" ht="22.5" customHeight="1" x14ac:dyDescent="0.2">
      <c r="A32" s="7"/>
      <c r="B32" s="7"/>
      <c r="C32" s="7"/>
      <c r="D32" s="7"/>
      <c r="E32" s="7"/>
      <c r="F32" s="7"/>
      <c r="M32" s="175" t="str">
        <f>+VLOOKUP(M31,índices!$G:$H,2,0)</f>
        <v>Septiembre</v>
      </c>
      <c r="N32" s="176">
        <f t="shared" si="4"/>
        <v>2023</v>
      </c>
      <c r="O32" s="177">
        <f t="shared" si="5"/>
        <v>7893.5806898872197</v>
      </c>
      <c r="P32" s="177">
        <f t="shared" si="0"/>
        <v>333.48427406993881</v>
      </c>
      <c r="Q32" s="177">
        <f t="shared" si="1"/>
        <v>55.912863220034474</v>
      </c>
      <c r="R32" s="62">
        <v>0</v>
      </c>
      <c r="S32" s="177">
        <f t="shared" si="6"/>
        <v>277.57141084990434</v>
      </c>
      <c r="T32" s="177">
        <f t="shared" si="7"/>
        <v>7616.0092790373155</v>
      </c>
      <c r="AM32" s="184">
        <f t="shared" si="3"/>
        <v>55.912863220034474</v>
      </c>
    </row>
    <row r="33" spans="1:39" s="3" customFormat="1" ht="22.5" customHeight="1" x14ac:dyDescent="0.2">
      <c r="A33" s="7"/>
      <c r="B33" s="7"/>
      <c r="C33" s="7"/>
      <c r="D33" s="7"/>
      <c r="E33" s="7"/>
      <c r="F33" s="7"/>
      <c r="M33" s="175" t="str">
        <f>+VLOOKUP(M32,índices!$G:$H,2,0)</f>
        <v>Octubre</v>
      </c>
      <c r="N33" s="176">
        <f t="shared" si="4"/>
        <v>2023</v>
      </c>
      <c r="O33" s="177">
        <f t="shared" si="5"/>
        <v>7616.0092790373155</v>
      </c>
      <c r="P33" s="177">
        <f t="shared" si="0"/>
        <v>333.48427406993881</v>
      </c>
      <c r="Q33" s="177">
        <f t="shared" si="1"/>
        <v>53.946732393180987</v>
      </c>
      <c r="R33" s="62">
        <v>0</v>
      </c>
      <c r="S33" s="177">
        <f t="shared" si="6"/>
        <v>279.53754167675783</v>
      </c>
      <c r="T33" s="177">
        <f t="shared" si="7"/>
        <v>7336.4717373605581</v>
      </c>
      <c r="AM33" s="184">
        <f t="shared" si="3"/>
        <v>53.946732393180987</v>
      </c>
    </row>
    <row r="34" spans="1:39" s="3" customFormat="1" ht="22.5" customHeight="1" x14ac:dyDescent="0.2">
      <c r="A34" s="7"/>
      <c r="B34" s="7"/>
      <c r="C34" s="7"/>
      <c r="D34" s="7"/>
      <c r="E34" s="7"/>
      <c r="F34" s="7"/>
      <c r="M34" s="175" t="str">
        <f>+VLOOKUP(M33,índices!$G:$H,2,0)</f>
        <v>Noviembre</v>
      </c>
      <c r="N34" s="176">
        <f t="shared" si="4"/>
        <v>2023</v>
      </c>
      <c r="O34" s="177">
        <f t="shared" si="5"/>
        <v>7336.4717373605581</v>
      </c>
      <c r="P34" s="177">
        <f t="shared" si="0"/>
        <v>333.48427406993881</v>
      </c>
      <c r="Q34" s="177">
        <f t="shared" si="1"/>
        <v>51.966674806303956</v>
      </c>
      <c r="R34" s="62">
        <v>0</v>
      </c>
      <c r="S34" s="177">
        <f t="shared" si="6"/>
        <v>281.51759926363485</v>
      </c>
      <c r="T34" s="177">
        <f t="shared" si="7"/>
        <v>7054.9541380969231</v>
      </c>
      <c r="AM34" s="184">
        <f t="shared" si="3"/>
        <v>51.966674806303956</v>
      </c>
    </row>
    <row r="35" spans="1:39" s="3" customFormat="1" ht="22.5" customHeight="1" x14ac:dyDescent="0.2">
      <c r="A35" s="7"/>
      <c r="B35" s="7"/>
      <c r="C35" s="7"/>
      <c r="D35" s="7"/>
      <c r="E35" s="7"/>
      <c r="F35" s="7"/>
      <c r="M35" s="175" t="str">
        <f>+VLOOKUP(M34,índices!$G:$H,2,0)</f>
        <v>Diciembre</v>
      </c>
      <c r="N35" s="176">
        <f t="shared" si="4"/>
        <v>2023</v>
      </c>
      <c r="O35" s="177">
        <f t="shared" si="5"/>
        <v>7054.9541380969231</v>
      </c>
      <c r="P35" s="177">
        <f t="shared" si="0"/>
        <v>333.48427406993881</v>
      </c>
      <c r="Q35" s="177">
        <f t="shared" si="1"/>
        <v>49.972591811519877</v>
      </c>
      <c r="R35" s="62">
        <v>0</v>
      </c>
      <c r="S35" s="177">
        <f t="shared" si="6"/>
        <v>283.51168225841894</v>
      </c>
      <c r="T35" s="177">
        <f t="shared" si="7"/>
        <v>6771.4424558385044</v>
      </c>
      <c r="AM35" s="184">
        <f t="shared" si="3"/>
        <v>49.972591811519877</v>
      </c>
    </row>
    <row r="36" spans="1:39" s="3" customFormat="1" ht="22.5" customHeight="1" x14ac:dyDescent="0.2">
      <c r="A36" s="7"/>
      <c r="B36" s="7"/>
      <c r="C36" s="7"/>
      <c r="D36" s="7"/>
      <c r="E36" s="7"/>
      <c r="F36" s="7"/>
      <c r="M36" s="175" t="str">
        <f>+VLOOKUP(M35,índices!$G:$H,2,0)</f>
        <v>Enero</v>
      </c>
      <c r="N36" s="176">
        <f t="shared" si="4"/>
        <v>2024</v>
      </c>
      <c r="O36" s="177">
        <f t="shared" si="5"/>
        <v>6771.4424558385044</v>
      </c>
      <c r="P36" s="177">
        <f t="shared" si="0"/>
        <v>333.48427406993881</v>
      </c>
      <c r="Q36" s="177">
        <f t="shared" si="1"/>
        <v>47.96438406218941</v>
      </c>
      <c r="R36" s="62"/>
      <c r="S36" s="177">
        <f t="shared" si="6"/>
        <v>285.51989000774938</v>
      </c>
      <c r="T36" s="177">
        <f t="shared" si="7"/>
        <v>6485.922565830755</v>
      </c>
      <c r="AM36" s="184">
        <f t="shared" si="3"/>
        <v>47.96438406218941</v>
      </c>
    </row>
    <row r="37" spans="1:39" s="3" customFormat="1" ht="22.5" customHeight="1" x14ac:dyDescent="0.2">
      <c r="A37" s="7"/>
      <c r="B37" s="7"/>
      <c r="C37" s="7"/>
      <c r="D37" s="7"/>
      <c r="E37" s="7"/>
      <c r="F37" s="7"/>
      <c r="M37" s="175" t="str">
        <f>+VLOOKUP(M36,índices!$G:$H,2,0)</f>
        <v>Febrero</v>
      </c>
      <c r="N37" s="176">
        <f t="shared" si="4"/>
        <v>2024</v>
      </c>
      <c r="O37" s="177">
        <f t="shared" si="5"/>
        <v>6485.922565830755</v>
      </c>
      <c r="P37" s="177">
        <f t="shared" si="0"/>
        <v>333.48427406993881</v>
      </c>
      <c r="Q37" s="177">
        <f t="shared" si="1"/>
        <v>45.94195150796785</v>
      </c>
      <c r="R37" s="62">
        <v>0</v>
      </c>
      <c r="S37" s="177">
        <f t="shared" si="6"/>
        <v>287.54232256197093</v>
      </c>
      <c r="T37" s="177">
        <f t="shared" si="7"/>
        <v>6198.3802432687844</v>
      </c>
      <c r="AM37" s="184">
        <f t="shared" si="3"/>
        <v>45.94195150796785</v>
      </c>
    </row>
    <row r="38" spans="1:39" s="3" customFormat="1" ht="22.5" customHeight="1" x14ac:dyDescent="0.2">
      <c r="A38" s="7"/>
      <c r="B38" s="7"/>
      <c r="C38" s="7"/>
      <c r="D38" s="7"/>
      <c r="E38" s="7"/>
      <c r="F38" s="7"/>
      <c r="M38" s="175" t="str">
        <f>+VLOOKUP(M37,índices!$G:$H,2,0)</f>
        <v>Marzo</v>
      </c>
      <c r="N38" s="176">
        <f t="shared" si="4"/>
        <v>2024</v>
      </c>
      <c r="O38" s="177">
        <f t="shared" si="5"/>
        <v>6198.3802432687844</v>
      </c>
      <c r="P38" s="177">
        <f t="shared" si="0"/>
        <v>333.48427406993881</v>
      </c>
      <c r="Q38" s="177">
        <f t="shared" si="1"/>
        <v>43.90519338982056</v>
      </c>
      <c r="R38" s="62">
        <v>0</v>
      </c>
      <c r="S38" s="177">
        <f t="shared" si="6"/>
        <v>289.57908068011824</v>
      </c>
      <c r="T38" s="177">
        <f t="shared" si="7"/>
        <v>5908.8011625886666</v>
      </c>
      <c r="AM38" s="184">
        <f t="shared" si="3"/>
        <v>43.90519338982056</v>
      </c>
    </row>
    <row r="39" spans="1:39" s="3" customFormat="1" ht="13.5" customHeight="1" x14ac:dyDescent="0.2">
      <c r="A39" s="7"/>
      <c r="M39" s="175" t="str">
        <f>+VLOOKUP(M38,índices!$G:$H,2,0)</f>
        <v>Abril</v>
      </c>
      <c r="N39" s="176">
        <f t="shared" si="4"/>
        <v>2024</v>
      </c>
      <c r="O39" s="177">
        <f t="shared" si="5"/>
        <v>5908.8011625886666</v>
      </c>
      <c r="P39" s="177">
        <f t="shared" si="0"/>
        <v>333.48427406993881</v>
      </c>
      <c r="Q39" s="177">
        <f t="shared" si="1"/>
        <v>41.854008235003057</v>
      </c>
      <c r="R39" s="62">
        <v>0</v>
      </c>
      <c r="S39" s="177">
        <f t="shared" si="6"/>
        <v>291.63026583493576</v>
      </c>
      <c r="T39" s="177">
        <f t="shared" si="7"/>
        <v>5617.1708967537306</v>
      </c>
      <c r="AM39" s="184">
        <f t="shared" si="3"/>
        <v>41.854008235003057</v>
      </c>
    </row>
    <row r="40" spans="1:39" s="3" customFormat="1" ht="13.5" customHeight="1" x14ac:dyDescent="0.2">
      <c r="A40" s="7"/>
      <c r="M40" s="175" t="str">
        <f>+VLOOKUP(M39,índices!$G:$H,2,0)</f>
        <v>Mayo</v>
      </c>
      <c r="N40" s="176">
        <f t="shared" si="4"/>
        <v>2024</v>
      </c>
      <c r="O40" s="177">
        <f t="shared" si="5"/>
        <v>5617.1708967537306</v>
      </c>
      <c r="P40" s="177">
        <f t="shared" si="0"/>
        <v>333.48427406993881</v>
      </c>
      <c r="Q40" s="177">
        <f t="shared" si="1"/>
        <v>39.788293852005594</v>
      </c>
      <c r="R40" s="62">
        <v>0</v>
      </c>
      <c r="S40" s="177">
        <f t="shared" si="6"/>
        <v>293.6959802179332</v>
      </c>
      <c r="T40" s="177">
        <f t="shared" si="7"/>
        <v>5323.4749165357971</v>
      </c>
      <c r="AM40" s="184">
        <f t="shared" si="3"/>
        <v>39.788293852005594</v>
      </c>
    </row>
    <row r="41" spans="1:39" s="3" customFormat="1" ht="13.5" customHeight="1" x14ac:dyDescent="0.2">
      <c r="A41" s="7"/>
      <c r="M41" s="175" t="str">
        <f>+VLOOKUP(M40,índices!$G:$H,2,0)</f>
        <v>Junio</v>
      </c>
      <c r="N41" s="176">
        <f t="shared" si="4"/>
        <v>2024</v>
      </c>
      <c r="O41" s="177">
        <f t="shared" si="5"/>
        <v>5323.4749165357971</v>
      </c>
      <c r="P41" s="177">
        <f t="shared" si="0"/>
        <v>333.48427406993881</v>
      </c>
      <c r="Q41" s="177">
        <f t="shared" si="1"/>
        <v>37.707947325461902</v>
      </c>
      <c r="R41" s="62">
        <v>0</v>
      </c>
      <c r="S41" s="177">
        <f t="shared" si="6"/>
        <v>295.77632674447693</v>
      </c>
      <c r="T41" s="177">
        <f t="shared" ref="T41:T72" si="8">O41-S41-R41</f>
        <v>5027.69858979132</v>
      </c>
      <c r="AM41" s="184">
        <f t="shared" si="3"/>
        <v>37.707947325461902</v>
      </c>
    </row>
    <row r="42" spans="1:39" s="3" customFormat="1" ht="13.5" customHeight="1" x14ac:dyDescent="0.2">
      <c r="A42" s="7"/>
      <c r="M42" s="175" t="str">
        <f>+VLOOKUP(M41,índices!$G:$H,2,0)</f>
        <v>Julio</v>
      </c>
      <c r="N42" s="176">
        <f t="shared" si="4"/>
        <v>2024</v>
      </c>
      <c r="O42" s="177">
        <f t="shared" si="5"/>
        <v>5027.69858979132</v>
      </c>
      <c r="P42" s="177">
        <f t="shared" si="0"/>
        <v>333.48427406993881</v>
      </c>
      <c r="Q42" s="177">
        <f t="shared" si="1"/>
        <v>35.612865011021853</v>
      </c>
      <c r="R42" s="62">
        <v>0</v>
      </c>
      <c r="S42" s="177">
        <f t="shared" si="6"/>
        <v>297.87140905891692</v>
      </c>
      <c r="T42" s="177">
        <f t="shared" si="8"/>
        <v>4729.8271807324036</v>
      </c>
      <c r="AM42" s="184">
        <f t="shared" si="3"/>
        <v>35.612865011021853</v>
      </c>
    </row>
    <row r="43" spans="1:39" s="3" customFormat="1" ht="13.5" customHeight="1" x14ac:dyDescent="0.2">
      <c r="A43" s="7"/>
      <c r="M43" s="175" t="str">
        <f>+VLOOKUP(M42,índices!$G:$H,2,0)</f>
        <v>Agosto</v>
      </c>
      <c r="N43" s="176">
        <f t="shared" si="4"/>
        <v>2024</v>
      </c>
      <c r="O43" s="177">
        <f t="shared" si="5"/>
        <v>4729.8271807324036</v>
      </c>
      <c r="P43" s="177">
        <f t="shared" si="0"/>
        <v>333.48427406993881</v>
      </c>
      <c r="Q43" s="177">
        <f t="shared" si="1"/>
        <v>33.502942530187859</v>
      </c>
      <c r="R43" s="62">
        <v>0</v>
      </c>
      <c r="S43" s="177">
        <f t="shared" si="6"/>
        <v>299.98133153975095</v>
      </c>
      <c r="T43" s="177">
        <f t="shared" si="8"/>
        <v>4429.8458491926522</v>
      </c>
      <c r="AM43" s="184">
        <f t="shared" si="3"/>
        <v>33.502942530187859</v>
      </c>
    </row>
    <row r="44" spans="1:39" s="3" customFormat="1" ht="13.5" customHeight="1" x14ac:dyDescent="0.2">
      <c r="A44" s="7"/>
      <c r="M44" s="175" t="str">
        <f>+VLOOKUP(M43,índices!$G:$H,2,0)</f>
        <v>Septiembre</v>
      </c>
      <c r="N44" s="176">
        <f t="shared" si="4"/>
        <v>2024</v>
      </c>
      <c r="O44" s="177">
        <f t="shared" si="5"/>
        <v>4429.8458491926522</v>
      </c>
      <c r="P44" s="177">
        <f t="shared" si="0"/>
        <v>333.48427406993881</v>
      </c>
      <c r="Q44" s="177">
        <f t="shared" si="1"/>
        <v>31.378074765114622</v>
      </c>
      <c r="R44" s="62"/>
      <c r="S44" s="177">
        <f t="shared" si="6"/>
        <v>302.1061993048242</v>
      </c>
      <c r="T44" s="177">
        <f t="shared" si="8"/>
        <v>4127.7396498878279</v>
      </c>
      <c r="AM44" s="184">
        <f t="shared" si="3"/>
        <v>31.378074765114622</v>
      </c>
    </row>
    <row r="45" spans="1:39" s="3" customFormat="1" ht="13.5" customHeight="1" x14ac:dyDescent="0.2">
      <c r="A45" s="7"/>
      <c r="M45" s="175" t="str">
        <f>+VLOOKUP(M44,índices!$G:$H,2,0)</f>
        <v>Octubre</v>
      </c>
      <c r="N45" s="176">
        <f t="shared" si="4"/>
        <v>2024</v>
      </c>
      <c r="O45" s="177">
        <f t="shared" si="5"/>
        <v>4127.7396498878279</v>
      </c>
      <c r="P45" s="177">
        <f t="shared" si="0"/>
        <v>333.48427406993881</v>
      </c>
      <c r="Q45" s="177">
        <f t="shared" si="1"/>
        <v>29.238155853372117</v>
      </c>
      <c r="R45" s="62">
        <v>0</v>
      </c>
      <c r="S45" s="177">
        <f t="shared" si="6"/>
        <v>304.24611821656669</v>
      </c>
      <c r="T45" s="177">
        <f t="shared" si="8"/>
        <v>3823.4935316712613</v>
      </c>
      <c r="AM45" s="184">
        <f t="shared" si="3"/>
        <v>29.238155853372117</v>
      </c>
    </row>
    <row r="46" spans="1:39" s="3" customFormat="1" ht="13.5" customHeight="1" x14ac:dyDescent="0.2">
      <c r="A46" s="7"/>
      <c r="M46" s="175" t="str">
        <f>+VLOOKUP(M45,índices!$G:$H,2,0)</f>
        <v>Noviembre</v>
      </c>
      <c r="N46" s="176">
        <f t="shared" si="4"/>
        <v>2024</v>
      </c>
      <c r="O46" s="177">
        <f t="shared" si="5"/>
        <v>3823.4935316712613</v>
      </c>
      <c r="P46" s="177">
        <f t="shared" si="0"/>
        <v>333.48427406993881</v>
      </c>
      <c r="Q46" s="177">
        <f t="shared" si="1"/>
        <v>27.083079182671437</v>
      </c>
      <c r="R46" s="62">
        <v>0</v>
      </c>
      <c r="S46" s="177">
        <f t="shared" si="6"/>
        <v>306.40119488726737</v>
      </c>
      <c r="T46" s="177">
        <f t="shared" si="8"/>
        <v>3517.0923367839941</v>
      </c>
      <c r="AM46" s="184">
        <f t="shared" si="3"/>
        <v>27.083079182671437</v>
      </c>
    </row>
    <row r="47" spans="1:39" s="3" customFormat="1" ht="13.5" customHeight="1" x14ac:dyDescent="0.2">
      <c r="A47" s="7"/>
      <c r="M47" s="175" t="str">
        <f>+VLOOKUP(M46,índices!$G:$H,2,0)</f>
        <v>Diciembre</v>
      </c>
      <c r="N47" s="176">
        <f t="shared" si="4"/>
        <v>2024</v>
      </c>
      <c r="O47" s="177">
        <f t="shared" si="5"/>
        <v>3517.0923367839941</v>
      </c>
      <c r="P47" s="177">
        <f t="shared" si="0"/>
        <v>333.48427406993881</v>
      </c>
      <c r="Q47" s="177">
        <f t="shared" si="1"/>
        <v>24.912737385553292</v>
      </c>
      <c r="R47" s="62">
        <v>0</v>
      </c>
      <c r="S47" s="177">
        <f t="shared" si="6"/>
        <v>308.57153668438553</v>
      </c>
      <c r="T47" s="177">
        <f t="shared" si="8"/>
        <v>3208.5208000996086</v>
      </c>
      <c r="AM47" s="184">
        <f t="shared" si="3"/>
        <v>24.912737385553292</v>
      </c>
    </row>
    <row r="48" spans="1:39" s="3" customFormat="1" ht="13.5" customHeight="1" x14ac:dyDescent="0.2">
      <c r="A48" s="7"/>
      <c r="M48" s="175" t="str">
        <f>+VLOOKUP(M47,índices!$G:$H,2,0)</f>
        <v>Enero</v>
      </c>
      <c r="N48" s="176">
        <f t="shared" si="4"/>
        <v>2025</v>
      </c>
      <c r="O48" s="177">
        <f t="shared" si="5"/>
        <v>3208.5208000996086</v>
      </c>
      <c r="P48" s="177">
        <f t="shared" si="0"/>
        <v>333.48427406993881</v>
      </c>
      <c r="Q48" s="177">
        <f t="shared" si="1"/>
        <v>22.727022334038896</v>
      </c>
      <c r="R48" s="62">
        <v>0</v>
      </c>
      <c r="S48" s="177">
        <f t="shared" si="6"/>
        <v>310.7572517358999</v>
      </c>
      <c r="T48" s="177">
        <f t="shared" si="8"/>
        <v>2897.7635483637087</v>
      </c>
      <c r="AM48" s="184">
        <f t="shared" si="3"/>
        <v>22.727022334038896</v>
      </c>
    </row>
    <row r="49" spans="1:39" s="3" customFormat="1" ht="13.5" customHeight="1" x14ac:dyDescent="0.2">
      <c r="A49" s="7"/>
      <c r="M49" s="175" t="str">
        <f>+VLOOKUP(M48,índices!$G:$H,2,0)</f>
        <v>Febrero</v>
      </c>
      <c r="N49" s="176">
        <f t="shared" si="4"/>
        <v>2025</v>
      </c>
      <c r="O49" s="177">
        <f t="shared" si="5"/>
        <v>2897.7635483637087</v>
      </c>
      <c r="P49" s="177">
        <f t="shared" si="0"/>
        <v>333.48427406993881</v>
      </c>
      <c r="Q49" s="177">
        <f t="shared" si="1"/>
        <v>20.525825134242936</v>
      </c>
      <c r="R49" s="62">
        <v>0</v>
      </c>
      <c r="S49" s="177">
        <f t="shared" si="6"/>
        <v>312.95844893569586</v>
      </c>
      <c r="T49" s="177">
        <f t="shared" si="8"/>
        <v>2584.8050994280129</v>
      </c>
      <c r="AM49" s="184">
        <f t="shared" si="3"/>
        <v>20.525825134242936</v>
      </c>
    </row>
    <row r="50" spans="1:39" s="3" customFormat="1" ht="13.5" customHeight="1" x14ac:dyDescent="0.2">
      <c r="A50" s="7"/>
      <c r="M50" s="175" t="str">
        <f>+VLOOKUP(M49,índices!$G:$H,2,0)</f>
        <v>Marzo</v>
      </c>
      <c r="N50" s="176">
        <f t="shared" si="4"/>
        <v>2025</v>
      </c>
      <c r="O50" s="177">
        <f t="shared" si="5"/>
        <v>2584.8050994280129</v>
      </c>
      <c r="P50" s="177">
        <f t="shared" si="0"/>
        <v>333.48427406993881</v>
      </c>
      <c r="Q50" s="177">
        <f t="shared" si="1"/>
        <v>18.309036120948427</v>
      </c>
      <c r="R50" s="62">
        <v>0</v>
      </c>
      <c r="S50" s="177">
        <f t="shared" si="6"/>
        <v>315.1752379489904</v>
      </c>
      <c r="T50" s="177">
        <f t="shared" si="8"/>
        <v>2269.6298614790226</v>
      </c>
      <c r="AM50" s="184">
        <f t="shared" si="3"/>
        <v>18.309036120948427</v>
      </c>
    </row>
    <row r="51" spans="1:39" s="3" customFormat="1" ht="13.5" customHeight="1" x14ac:dyDescent="0.2">
      <c r="A51" s="7"/>
      <c r="M51" s="175" t="str">
        <f>+VLOOKUP(M50,índices!$G:$H,2,0)</f>
        <v>Abril</v>
      </c>
      <c r="N51" s="176">
        <f t="shared" si="4"/>
        <v>2025</v>
      </c>
      <c r="O51" s="177">
        <f t="shared" si="5"/>
        <v>2269.6298614790226</v>
      </c>
      <c r="P51" s="177">
        <f t="shared" si="0"/>
        <v>333.48427406993881</v>
      </c>
      <c r="Q51" s="177">
        <f t="shared" si="1"/>
        <v>16.076544852143076</v>
      </c>
      <c r="R51" s="62">
        <v>0</v>
      </c>
      <c r="S51" s="177">
        <f t="shared" si="6"/>
        <v>317.40772921779575</v>
      </c>
      <c r="T51" s="177">
        <f t="shared" si="8"/>
        <v>1952.2221322612268</v>
      </c>
      <c r="AM51" s="184">
        <f t="shared" si="3"/>
        <v>16.076544852143076</v>
      </c>
    </row>
    <row r="52" spans="1:39" s="3" customFormat="1" ht="13.5" customHeight="1" x14ac:dyDescent="0.2">
      <c r="A52" s="7"/>
      <c r="M52" s="175" t="str">
        <f>+VLOOKUP(M51,índices!$G:$H,2,0)</f>
        <v>Mayo</v>
      </c>
      <c r="N52" s="176">
        <f t="shared" si="4"/>
        <v>2025</v>
      </c>
      <c r="O52" s="177">
        <f t="shared" si="5"/>
        <v>1952.2221322612268</v>
      </c>
      <c r="P52" s="177">
        <f t="shared" si="0"/>
        <v>333.48427406993881</v>
      </c>
      <c r="Q52" s="177">
        <f t="shared" si="1"/>
        <v>13.828240103517023</v>
      </c>
      <c r="R52" s="62">
        <v>0</v>
      </c>
      <c r="S52" s="177">
        <f t="shared" si="6"/>
        <v>319.65603396642177</v>
      </c>
      <c r="T52" s="177">
        <f t="shared" si="8"/>
        <v>1632.566098294805</v>
      </c>
      <c r="AM52" s="184">
        <f t="shared" si="3"/>
        <v>13.828240103517023</v>
      </c>
    </row>
    <row r="53" spans="1:39" s="3" customFormat="1" ht="13.5" customHeight="1" x14ac:dyDescent="0.2">
      <c r="A53" s="7"/>
      <c r="M53" s="175" t="str">
        <f>+VLOOKUP(M52,índices!$G:$H,2,0)</f>
        <v>Junio</v>
      </c>
      <c r="N53" s="176">
        <f t="shared" si="4"/>
        <v>2025</v>
      </c>
      <c r="O53" s="177">
        <f t="shared" si="5"/>
        <v>1632.566098294805</v>
      </c>
      <c r="P53" s="177">
        <f t="shared" si="0"/>
        <v>333.48427406993881</v>
      </c>
      <c r="Q53" s="177">
        <f t="shared" si="1"/>
        <v>11.564009862921536</v>
      </c>
      <c r="R53" s="62">
        <v>0</v>
      </c>
      <c r="S53" s="177">
        <f t="shared" si="6"/>
        <v>321.92026420701728</v>
      </c>
      <c r="T53" s="177">
        <f t="shared" si="8"/>
        <v>1310.6458340877878</v>
      </c>
      <c r="AM53" s="184">
        <f t="shared" si="3"/>
        <v>11.564009862921536</v>
      </c>
    </row>
    <row r="54" spans="1:39" s="3" customFormat="1" ht="13.5" customHeight="1" x14ac:dyDescent="0.2">
      <c r="A54" s="7"/>
      <c r="M54" s="175" t="str">
        <f>+VLOOKUP(M53,índices!$G:$H,2,0)</f>
        <v>Julio</v>
      </c>
      <c r="N54" s="176">
        <f t="shared" si="4"/>
        <v>2025</v>
      </c>
      <c r="O54" s="177">
        <f t="shared" si="5"/>
        <v>1310.6458340877878</v>
      </c>
      <c r="P54" s="177">
        <f t="shared" si="0"/>
        <v>333.48427406993881</v>
      </c>
      <c r="Q54" s="177">
        <f t="shared" si="1"/>
        <v>9.2837413247884975</v>
      </c>
      <c r="R54" s="62">
        <v>0</v>
      </c>
      <c r="S54" s="177">
        <f t="shared" si="6"/>
        <v>324.20053274515033</v>
      </c>
      <c r="T54" s="177">
        <f t="shared" si="8"/>
        <v>986.44530134263744</v>
      </c>
      <c r="AM54" s="184">
        <f t="shared" si="3"/>
        <v>9.2837413247884975</v>
      </c>
    </row>
    <row r="55" spans="1:39" s="3" customFormat="1" ht="13.5" customHeight="1" x14ac:dyDescent="0.2">
      <c r="A55" s="7"/>
      <c r="M55" s="175" t="str">
        <f>+VLOOKUP(M54,índices!$G:$H,2,0)</f>
        <v>Agosto</v>
      </c>
      <c r="N55" s="176">
        <f t="shared" si="4"/>
        <v>2025</v>
      </c>
      <c r="O55" s="177">
        <f t="shared" si="5"/>
        <v>986.44530134263744</v>
      </c>
      <c r="P55" s="177">
        <f t="shared" si="0"/>
        <v>333.48427406993881</v>
      </c>
      <c r="Q55" s="177">
        <f t="shared" si="1"/>
        <v>6.9873208845103489</v>
      </c>
      <c r="R55" s="62">
        <v>0</v>
      </c>
      <c r="S55" s="177">
        <f t="shared" si="6"/>
        <v>326.49695318542848</v>
      </c>
      <c r="T55" s="177">
        <f t="shared" si="8"/>
        <v>659.94834815720901</v>
      </c>
      <c r="AM55" s="184">
        <f t="shared" si="3"/>
        <v>6.9873208845103489</v>
      </c>
    </row>
    <row r="56" spans="1:39" s="3" customFormat="1" ht="13.5" customHeight="1" x14ac:dyDescent="0.2">
      <c r="A56" s="7"/>
      <c r="M56" s="175" t="str">
        <f>+VLOOKUP(M55,índices!$G:$H,2,0)</f>
        <v>Septiembre</v>
      </c>
      <c r="N56" s="176">
        <f t="shared" si="4"/>
        <v>2025</v>
      </c>
      <c r="O56" s="177">
        <f t="shared" si="5"/>
        <v>659.94834815720901</v>
      </c>
      <c r="P56" s="177">
        <f t="shared" si="0"/>
        <v>333.48427406993881</v>
      </c>
      <c r="Q56" s="177">
        <f t="shared" si="1"/>
        <v>4.6746341327802305</v>
      </c>
      <c r="R56" s="62">
        <v>0</v>
      </c>
      <c r="S56" s="177">
        <f t="shared" si="6"/>
        <v>328.80963993715858</v>
      </c>
      <c r="T56" s="177">
        <f t="shared" si="8"/>
        <v>331.13870822005043</v>
      </c>
      <c r="AM56" s="184">
        <f t="shared" si="3"/>
        <v>4.6746341327802305</v>
      </c>
    </row>
    <row r="57" spans="1:39" s="3" customFormat="1" ht="13.5" customHeight="1" x14ac:dyDescent="0.2">
      <c r="A57" s="7"/>
      <c r="M57" s="175" t="str">
        <f>+VLOOKUP(M56,índices!$G:$H,2,0)</f>
        <v>Octubre</v>
      </c>
      <c r="N57" s="176">
        <f t="shared" si="4"/>
        <v>2025</v>
      </c>
      <c r="O57" s="177">
        <f t="shared" si="5"/>
        <v>331.13870822005043</v>
      </c>
      <c r="P57" s="177">
        <f t="shared" si="0"/>
        <v>333.48427406993881</v>
      </c>
      <c r="Q57" s="177">
        <f t="shared" si="1"/>
        <v>2.345565849892024</v>
      </c>
      <c r="R57" s="62">
        <v>0</v>
      </c>
      <c r="S57" s="177">
        <f t="shared" si="6"/>
        <v>331.13870822004679</v>
      </c>
      <c r="T57" s="177">
        <f t="shared" si="8"/>
        <v>3.637978807091713E-12</v>
      </c>
      <c r="AM57" s="184">
        <f t="shared" si="3"/>
        <v>2.345565849892024</v>
      </c>
    </row>
    <row r="58" spans="1:39" s="3" customFormat="1" ht="13.5" customHeight="1" x14ac:dyDescent="0.2">
      <c r="A58" s="7"/>
      <c r="M58" s="175" t="str">
        <f>+VLOOKUP(M57,índices!$G:$H,2,0)</f>
        <v>Noviembre</v>
      </c>
      <c r="N58" s="176">
        <f t="shared" si="4"/>
        <v>2025</v>
      </c>
      <c r="O58" s="177">
        <f t="shared" si="5"/>
        <v>3.637978807091713E-12</v>
      </c>
      <c r="P58" s="177">
        <f t="shared" si="0"/>
        <v>333.48427406993881</v>
      </c>
      <c r="Q58" s="177">
        <f t="shared" si="1"/>
        <v>2.5769016550232969E-14</v>
      </c>
      <c r="R58" s="62">
        <v>0</v>
      </c>
      <c r="S58" s="177">
        <f t="shared" si="6"/>
        <v>333.48427406993881</v>
      </c>
      <c r="T58" s="177">
        <f t="shared" si="8"/>
        <v>-333.48427406993517</v>
      </c>
      <c r="AM58" s="184">
        <f t="shared" si="3"/>
        <v>2.5769016550232969E-14</v>
      </c>
    </row>
    <row r="59" spans="1:39" s="3" customFormat="1" ht="13.5" customHeight="1" x14ac:dyDescent="0.2">
      <c r="A59" s="7"/>
      <c r="M59" s="175" t="str">
        <f>+VLOOKUP(M58,índices!$G:$H,2,0)</f>
        <v>Diciembre</v>
      </c>
      <c r="N59" s="176">
        <f t="shared" si="4"/>
        <v>2025</v>
      </c>
      <c r="O59" s="177">
        <f t="shared" si="5"/>
        <v>-333.48427406993517</v>
      </c>
      <c r="P59" s="177">
        <f t="shared" si="0"/>
        <v>333.48427406993881</v>
      </c>
      <c r="Q59" s="177">
        <f t="shared" si="1"/>
        <v>-2.3621802746620411</v>
      </c>
      <c r="R59" s="62"/>
      <c r="S59" s="177">
        <f t="shared" si="6"/>
        <v>335.84645434460083</v>
      </c>
      <c r="T59" s="177">
        <f t="shared" si="8"/>
        <v>-669.330728414536</v>
      </c>
      <c r="AM59" s="184">
        <f t="shared" si="3"/>
        <v>0</v>
      </c>
    </row>
    <row r="60" spans="1:39" s="3" customFormat="1" ht="13.5" customHeight="1" x14ac:dyDescent="0.2">
      <c r="A60" s="7"/>
      <c r="M60" s="175" t="str">
        <f>+VLOOKUP(M59,índices!$G:$H,2,0)</f>
        <v>Enero</v>
      </c>
      <c r="N60" s="176">
        <f t="shared" si="4"/>
        <v>2026</v>
      </c>
      <c r="O60" s="177">
        <f t="shared" si="5"/>
        <v>-669.330728414536</v>
      </c>
      <c r="P60" s="177">
        <f t="shared" si="0"/>
        <v>333.48427406993881</v>
      </c>
      <c r="Q60" s="177">
        <f t="shared" si="1"/>
        <v>-4.7410926596029634</v>
      </c>
      <c r="R60" s="62"/>
      <c r="S60" s="177">
        <f t="shared" si="6"/>
        <v>338.22536672954175</v>
      </c>
      <c r="T60" s="177">
        <f t="shared" si="8"/>
        <v>-1007.5560951440777</v>
      </c>
      <c r="AM60" s="184">
        <f t="shared" si="3"/>
        <v>0</v>
      </c>
    </row>
    <row r="61" spans="1:39" s="3" customFormat="1" ht="13.5" customHeight="1" x14ac:dyDescent="0.2">
      <c r="A61" s="7"/>
      <c r="M61" s="175" t="str">
        <f>+VLOOKUP(M60,índices!$G:$H,2,0)</f>
        <v>Febrero</v>
      </c>
      <c r="N61" s="176">
        <f t="shared" si="4"/>
        <v>2026</v>
      </c>
      <c r="O61" s="177">
        <f t="shared" si="5"/>
        <v>-1007.5560951440777</v>
      </c>
      <c r="P61" s="177">
        <f t="shared" si="0"/>
        <v>333.48427406993881</v>
      </c>
      <c r="Q61" s="177">
        <f t="shared" si="1"/>
        <v>-7.1368556739372178</v>
      </c>
      <c r="R61" s="62"/>
      <c r="S61" s="177">
        <f t="shared" si="6"/>
        <v>340.621129743876</v>
      </c>
      <c r="T61" s="177">
        <f t="shared" si="8"/>
        <v>-1348.1772248879538</v>
      </c>
      <c r="AM61" s="184">
        <f t="shared" si="3"/>
        <v>0</v>
      </c>
    </row>
    <row r="62" spans="1:39" s="3" customFormat="1" ht="13.5" customHeight="1" x14ac:dyDescent="0.2">
      <c r="A62" s="7"/>
      <c r="M62" s="175" t="str">
        <f>+VLOOKUP(M61,índices!$G:$H,2,0)</f>
        <v>Marzo</v>
      </c>
      <c r="N62" s="176">
        <f t="shared" si="4"/>
        <v>2026</v>
      </c>
      <c r="O62" s="177">
        <f t="shared" si="5"/>
        <v>-1348.1772248879538</v>
      </c>
      <c r="P62" s="177">
        <f t="shared" si="0"/>
        <v>333.48427406993881</v>
      </c>
      <c r="Q62" s="177">
        <f t="shared" si="1"/>
        <v>-9.5495886762896731</v>
      </c>
      <c r="R62" s="62"/>
      <c r="S62" s="177">
        <f t="shared" si="6"/>
        <v>343.03386274622846</v>
      </c>
      <c r="T62" s="177">
        <f t="shared" si="8"/>
        <v>-1691.2110876341821</v>
      </c>
      <c r="AM62" s="184">
        <f t="shared" si="3"/>
        <v>0</v>
      </c>
    </row>
    <row r="63" spans="1:39" s="3" customFormat="1" ht="13.5" customHeight="1" x14ac:dyDescent="0.2">
      <c r="A63" s="7"/>
      <c r="M63" s="175" t="str">
        <f>+VLOOKUP(M62,índices!$G:$H,2,0)</f>
        <v>Abril</v>
      </c>
      <c r="N63" s="176">
        <f t="shared" si="4"/>
        <v>2026</v>
      </c>
      <c r="O63" s="177">
        <f t="shared" si="5"/>
        <v>-1691.2110876341821</v>
      </c>
      <c r="P63" s="177">
        <f t="shared" si="0"/>
        <v>333.48427406993881</v>
      </c>
      <c r="Q63" s="177">
        <f t="shared" si="1"/>
        <v>-11.979411870742124</v>
      </c>
      <c r="R63" s="62"/>
      <c r="S63" s="177">
        <f t="shared" si="6"/>
        <v>345.46368594068093</v>
      </c>
      <c r="T63" s="177">
        <f t="shared" si="8"/>
        <v>-2036.6747735748631</v>
      </c>
      <c r="AM63" s="184">
        <f t="shared" si="3"/>
        <v>0</v>
      </c>
    </row>
    <row r="64" spans="1:39" s="3" customFormat="1" ht="13.5" customHeight="1" x14ac:dyDescent="0.2">
      <c r="A64" s="7"/>
      <c r="M64" s="175" t="str">
        <f>+VLOOKUP(M63,índices!$G:$H,2,0)</f>
        <v>Mayo</v>
      </c>
      <c r="N64" s="176">
        <f t="shared" si="4"/>
        <v>2026</v>
      </c>
      <c r="O64" s="177">
        <f t="shared" si="5"/>
        <v>-2036.6747735748631</v>
      </c>
      <c r="P64" s="177">
        <f t="shared" si="0"/>
        <v>333.48427406993881</v>
      </c>
      <c r="Q64" s="177">
        <f t="shared" si="1"/>
        <v>-14.426446312821948</v>
      </c>
      <c r="R64" s="62"/>
      <c r="S64" s="177">
        <f t="shared" si="6"/>
        <v>347.91072038276076</v>
      </c>
      <c r="T64" s="177">
        <f t="shared" si="8"/>
        <v>-2384.5854939576238</v>
      </c>
      <c r="AM64" s="184">
        <f t="shared" si="3"/>
        <v>0</v>
      </c>
    </row>
    <row r="65" spans="1:39" s="3" customFormat="1" ht="13.5" customHeight="1" x14ac:dyDescent="0.2">
      <c r="A65" s="7"/>
      <c r="M65" s="175" t="str">
        <f>+VLOOKUP(M64,índices!$G:$H,2,0)</f>
        <v>Junio</v>
      </c>
      <c r="N65" s="176">
        <f t="shared" si="4"/>
        <v>2026</v>
      </c>
      <c r="O65" s="177">
        <f t="shared" si="5"/>
        <v>-2384.5854939576238</v>
      </c>
      <c r="P65" s="177">
        <f t="shared" si="0"/>
        <v>333.48427406993881</v>
      </c>
      <c r="Q65" s="177">
        <f t="shared" si="1"/>
        <v>-16.890813915533169</v>
      </c>
      <c r="R65" s="62"/>
      <c r="S65" s="177">
        <f t="shared" si="6"/>
        <v>350.37508798547196</v>
      </c>
      <c r="T65" s="177">
        <f t="shared" si="8"/>
        <v>-2734.9605819430958</v>
      </c>
      <c r="AM65" s="184">
        <f t="shared" si="3"/>
        <v>0</v>
      </c>
    </row>
    <row r="66" spans="1:39" s="3" customFormat="1" ht="13.5" customHeight="1" x14ac:dyDescent="0.2">
      <c r="A66" s="7"/>
      <c r="M66" s="175" t="str">
        <f>+VLOOKUP(M65,índices!$G:$H,2,0)</f>
        <v>Julio</v>
      </c>
      <c r="N66" s="176">
        <f t="shared" si="4"/>
        <v>2026</v>
      </c>
      <c r="O66" s="177">
        <f t="shared" si="5"/>
        <v>-2734.9605819430958</v>
      </c>
      <c r="P66" s="177">
        <f t="shared" si="0"/>
        <v>333.48427406993881</v>
      </c>
      <c r="Q66" s="177">
        <f t="shared" si="1"/>
        <v>-19.372637455430262</v>
      </c>
      <c r="R66" s="62"/>
      <c r="S66" s="177">
        <f t="shared" si="6"/>
        <v>352.85691152536907</v>
      </c>
      <c r="T66" s="177">
        <f t="shared" si="8"/>
        <v>-3087.8174934684648</v>
      </c>
      <c r="AM66" s="184">
        <f t="shared" si="3"/>
        <v>0</v>
      </c>
    </row>
    <row r="67" spans="1:39" s="3" customFormat="1" ht="13.5" customHeight="1" x14ac:dyDescent="0.2">
      <c r="A67" s="7"/>
      <c r="M67" s="175" t="str">
        <f>+VLOOKUP(M66,índices!$G:$H,2,0)</f>
        <v>Agosto</v>
      </c>
      <c r="N67" s="176">
        <f t="shared" si="4"/>
        <v>2026</v>
      </c>
      <c r="O67" s="177">
        <f t="shared" si="5"/>
        <v>-3087.8174934684648</v>
      </c>
      <c r="P67" s="177">
        <f t="shared" si="0"/>
        <v>333.48427406993881</v>
      </c>
      <c r="Q67" s="177">
        <f t="shared" si="1"/>
        <v>-21.872040578734961</v>
      </c>
      <c r="R67" s="62"/>
      <c r="S67" s="177">
        <f t="shared" si="6"/>
        <v>355.35631464867379</v>
      </c>
      <c r="T67" s="177">
        <f t="shared" si="8"/>
        <v>-3443.1738081171388</v>
      </c>
      <c r="AM67" s="184">
        <f t="shared" si="3"/>
        <v>0</v>
      </c>
    </row>
    <row r="68" spans="1:39" s="3" customFormat="1" ht="13.5" customHeight="1" x14ac:dyDescent="0.2">
      <c r="A68" s="7"/>
      <c r="M68" s="175" t="str">
        <f>+VLOOKUP(M67,índices!$G:$H,2,0)</f>
        <v>Septiembre</v>
      </c>
      <c r="N68" s="176">
        <f t="shared" si="4"/>
        <v>2026</v>
      </c>
      <c r="O68" s="177">
        <f t="shared" si="5"/>
        <v>-3443.1738081171388</v>
      </c>
      <c r="P68" s="177">
        <f t="shared" si="0"/>
        <v>333.48427406993881</v>
      </c>
      <c r="Q68" s="177">
        <f t="shared" si="1"/>
        <v>-24.389147807496403</v>
      </c>
      <c r="R68" s="62"/>
      <c r="S68" s="177">
        <f t="shared" si="6"/>
        <v>357.87342187743519</v>
      </c>
      <c r="T68" s="177">
        <f t="shared" si="8"/>
        <v>-3801.0472299945741</v>
      </c>
      <c r="AM68" s="184">
        <f t="shared" si="3"/>
        <v>0</v>
      </c>
    </row>
    <row r="69" spans="1:39" s="3" customFormat="1" ht="13.5" customHeight="1" x14ac:dyDescent="0.2">
      <c r="A69" s="7"/>
      <c r="M69" s="175" t="str">
        <f>+VLOOKUP(M68,índices!$G:$H,2,0)</f>
        <v>Octubre</v>
      </c>
      <c r="N69" s="176">
        <f t="shared" si="4"/>
        <v>2026</v>
      </c>
      <c r="O69" s="177">
        <f t="shared" si="5"/>
        <v>-3801.0472299945741</v>
      </c>
      <c r="P69" s="177">
        <f t="shared" si="0"/>
        <v>333.48427406993881</v>
      </c>
      <c r="Q69" s="177">
        <f t="shared" si="1"/>
        <v>-26.924084545794901</v>
      </c>
      <c r="R69" s="62"/>
      <c r="S69" s="177">
        <f t="shared" si="6"/>
        <v>360.40835861573373</v>
      </c>
      <c r="T69" s="177">
        <f t="shared" si="8"/>
        <v>-4161.455588610308</v>
      </c>
      <c r="AM69" s="184">
        <f t="shared" si="3"/>
        <v>0</v>
      </c>
    </row>
    <row r="70" spans="1:39" s="3" customFormat="1" ht="13.5" customHeight="1" x14ac:dyDescent="0.2">
      <c r="A70" s="7"/>
      <c r="M70" s="175" t="str">
        <f>+VLOOKUP(M69,índices!$G:$H,2,0)</f>
        <v>Noviembre</v>
      </c>
      <c r="N70" s="176">
        <f t="shared" si="4"/>
        <v>2026</v>
      </c>
      <c r="O70" s="177">
        <f t="shared" si="5"/>
        <v>-4161.455588610308</v>
      </c>
      <c r="P70" s="177">
        <f t="shared" si="0"/>
        <v>333.48427406993881</v>
      </c>
      <c r="Q70" s="177">
        <f t="shared" si="1"/>
        <v>-29.476977085989684</v>
      </c>
      <c r="R70" s="62"/>
      <c r="S70" s="177">
        <f t="shared" si="6"/>
        <v>362.96125115592849</v>
      </c>
      <c r="T70" s="177">
        <f t="shared" si="8"/>
        <v>-4524.4168397662361</v>
      </c>
      <c r="AM70" s="184">
        <f t="shared" si="3"/>
        <v>0</v>
      </c>
    </row>
    <row r="71" spans="1:39" s="3" customFormat="1" ht="13.5" customHeight="1" x14ac:dyDescent="0.2">
      <c r="A71" s="7"/>
      <c r="M71" s="175" t="str">
        <f>+VLOOKUP(M70,índices!$G:$H,2,0)</f>
        <v>Diciembre</v>
      </c>
      <c r="N71" s="176">
        <f t="shared" si="4"/>
        <v>2026</v>
      </c>
      <c r="O71" s="177">
        <f t="shared" si="5"/>
        <v>-4524.4168397662361</v>
      </c>
      <c r="P71" s="177">
        <f t="shared" si="0"/>
        <v>333.48427406993881</v>
      </c>
      <c r="Q71" s="177">
        <f t="shared" si="1"/>
        <v>-32.047952615010843</v>
      </c>
      <c r="R71" s="62"/>
      <c r="S71" s="177">
        <f t="shared" si="6"/>
        <v>365.53222668494965</v>
      </c>
      <c r="T71" s="177">
        <f t="shared" si="8"/>
        <v>-4889.9490664511859</v>
      </c>
      <c r="AM71" s="184">
        <f t="shared" si="3"/>
        <v>0</v>
      </c>
    </row>
    <row r="72" spans="1:39" s="3" customFormat="1" ht="13.5" customHeight="1" x14ac:dyDescent="0.2">
      <c r="A72" s="7"/>
      <c r="M72" s="175" t="str">
        <f>+VLOOKUP(M71,índices!$G:$H,2,0)</f>
        <v>Enero</v>
      </c>
      <c r="N72" s="176">
        <f t="shared" si="4"/>
        <v>2027</v>
      </c>
      <c r="O72" s="177">
        <f t="shared" si="5"/>
        <v>-4889.9490664511859</v>
      </c>
      <c r="P72" s="177">
        <f t="shared" ref="P72:P135" si="9">+$G$11</f>
        <v>333.48427406993881</v>
      </c>
      <c r="Q72" s="177">
        <f t="shared" ref="Q72:Q135" si="10">O72*$G$12</f>
        <v>-34.6371392206959</v>
      </c>
      <c r="R72" s="62"/>
      <c r="S72" s="177">
        <f t="shared" ref="S72:S135" si="11">P72-Q72</f>
        <v>368.12141329063468</v>
      </c>
      <c r="T72" s="177">
        <f t="shared" si="8"/>
        <v>-5258.0704797418202</v>
      </c>
      <c r="AM72" s="184">
        <f t="shared" ref="AM72:AM135" si="12">IF(Q72&gt;0,Q72,0)</f>
        <v>0</v>
      </c>
    </row>
    <row r="73" spans="1:39" s="3" customFormat="1" ht="13.5" customHeight="1" x14ac:dyDescent="0.2">
      <c r="A73" s="7"/>
      <c r="M73" s="175" t="str">
        <f>+VLOOKUP(M72,índices!$G:$H,2,0)</f>
        <v>Febrero</v>
      </c>
      <c r="N73" s="176">
        <f t="shared" ref="N73:N136" si="13">+IF(M72="Diciembre",N72+1,N72)</f>
        <v>2027</v>
      </c>
      <c r="O73" s="177">
        <f t="shared" ref="O73:O136" si="14">+T72</f>
        <v>-5258.0704797418202</v>
      </c>
      <c r="P73" s="177">
        <f t="shared" si="9"/>
        <v>333.48427406993881</v>
      </c>
      <c r="Q73" s="177">
        <f t="shared" si="10"/>
        <v>-37.244665898171228</v>
      </c>
      <c r="R73" s="62"/>
      <c r="S73" s="177">
        <f t="shared" si="11"/>
        <v>370.72893996811001</v>
      </c>
      <c r="T73" s="177">
        <f t="shared" ref="T73:T77" si="15">O73-S73-R73</f>
        <v>-5628.7994197099306</v>
      </c>
      <c r="AM73" s="184">
        <f t="shared" si="12"/>
        <v>0</v>
      </c>
    </row>
    <row r="74" spans="1:39" s="3" customFormat="1" ht="13.5" customHeight="1" x14ac:dyDescent="0.2">
      <c r="A74" s="7"/>
      <c r="M74" s="175" t="str">
        <f>+VLOOKUP(M73,índices!$G:$H,2,0)</f>
        <v>Marzo</v>
      </c>
      <c r="N74" s="176">
        <f t="shared" si="13"/>
        <v>2027</v>
      </c>
      <c r="O74" s="177">
        <f t="shared" si="14"/>
        <v>-5628.7994197099306</v>
      </c>
      <c r="P74" s="177">
        <f t="shared" si="9"/>
        <v>333.48427406993881</v>
      </c>
      <c r="Q74" s="177">
        <f t="shared" si="10"/>
        <v>-39.870662556278681</v>
      </c>
      <c r="R74" s="62"/>
      <c r="S74" s="177">
        <f t="shared" si="11"/>
        <v>373.35493662621747</v>
      </c>
      <c r="T74" s="177">
        <f t="shared" si="15"/>
        <v>-6002.1543563361483</v>
      </c>
      <c r="AM74" s="184">
        <f t="shared" si="12"/>
        <v>0</v>
      </c>
    </row>
    <row r="75" spans="1:39" s="3" customFormat="1" ht="13.5" customHeight="1" x14ac:dyDescent="0.2">
      <c r="A75" s="7"/>
      <c r="M75" s="175" t="str">
        <f>+VLOOKUP(M74,índices!$G:$H,2,0)</f>
        <v>Abril</v>
      </c>
      <c r="N75" s="176">
        <f t="shared" si="13"/>
        <v>2027</v>
      </c>
      <c r="O75" s="177">
        <f t="shared" si="14"/>
        <v>-6002.1543563361483</v>
      </c>
      <c r="P75" s="177">
        <f t="shared" si="9"/>
        <v>333.48427406993881</v>
      </c>
      <c r="Q75" s="177">
        <f t="shared" si="10"/>
        <v>-42.51526002404772</v>
      </c>
      <c r="R75" s="62"/>
      <c r="S75" s="177">
        <f t="shared" si="11"/>
        <v>375.99953409398654</v>
      </c>
      <c r="T75" s="177">
        <f t="shared" si="15"/>
        <v>-6378.1538904301351</v>
      </c>
      <c r="AM75" s="184">
        <f t="shared" si="12"/>
        <v>0</v>
      </c>
    </row>
    <row r="76" spans="1:39" s="3" customFormat="1" ht="13.5" customHeight="1" x14ac:dyDescent="0.2">
      <c r="A76" s="7"/>
      <c r="M76" s="175" t="str">
        <f>+VLOOKUP(M75,índices!$G:$H,2,0)</f>
        <v>Mayo</v>
      </c>
      <c r="N76" s="176">
        <f t="shared" si="13"/>
        <v>2027</v>
      </c>
      <c r="O76" s="177">
        <f t="shared" si="14"/>
        <v>-6378.1538904301351</v>
      </c>
      <c r="P76" s="177">
        <f t="shared" si="9"/>
        <v>333.48427406993881</v>
      </c>
      <c r="Q76" s="177">
        <f t="shared" si="10"/>
        <v>-45.178590057213462</v>
      </c>
      <c r="R76" s="62"/>
      <c r="S76" s="177">
        <f t="shared" si="11"/>
        <v>378.66286412715226</v>
      </c>
      <c r="T76" s="177">
        <f t="shared" si="15"/>
        <v>-6756.8167545572869</v>
      </c>
      <c r="AM76" s="184">
        <f t="shared" si="12"/>
        <v>0</v>
      </c>
    </row>
    <row r="77" spans="1:39" s="3" customFormat="1" ht="13.5" customHeight="1" x14ac:dyDescent="0.2">
      <c r="A77" s="7"/>
      <c r="M77" s="175" t="str">
        <f>+VLOOKUP(M76,índices!$G:$H,2,0)</f>
        <v>Junio</v>
      </c>
      <c r="N77" s="176">
        <f t="shared" si="13"/>
        <v>2027</v>
      </c>
      <c r="O77" s="177">
        <f t="shared" si="14"/>
        <v>-6756.8167545572869</v>
      </c>
      <c r="P77" s="177">
        <f t="shared" si="9"/>
        <v>333.48427406993881</v>
      </c>
      <c r="Q77" s="177">
        <f t="shared" si="10"/>
        <v>-47.860785344780787</v>
      </c>
      <c r="R77" s="62"/>
      <c r="S77" s="177">
        <f t="shared" si="11"/>
        <v>381.34505941471957</v>
      </c>
      <c r="T77" s="177">
        <f t="shared" si="15"/>
        <v>-7138.1618139720067</v>
      </c>
      <c r="AM77" s="184">
        <f t="shared" si="12"/>
        <v>0</v>
      </c>
    </row>
    <row r="78" spans="1:39" s="3" customFormat="1" ht="13.5" customHeight="1" x14ac:dyDescent="0.2">
      <c r="A78" s="7"/>
      <c r="M78" s="175" t="str">
        <f>+VLOOKUP(M77,índices!$G:$H,2,0)</f>
        <v>Julio</v>
      </c>
      <c r="N78" s="176">
        <f t="shared" si="13"/>
        <v>2027</v>
      </c>
      <c r="O78" s="177">
        <f t="shared" si="14"/>
        <v>-7138.1618139720067</v>
      </c>
      <c r="P78" s="177">
        <f t="shared" si="9"/>
        <v>333.48427406993881</v>
      </c>
      <c r="Q78" s="177">
        <f t="shared" si="10"/>
        <v>-50.561979515635052</v>
      </c>
      <c r="R78" s="62"/>
      <c r="S78" s="177">
        <f t="shared" si="11"/>
        <v>384.04625358557388</v>
      </c>
      <c r="T78" s="177">
        <f t="shared" ref="T78:T135" si="16">O78-S78-R78</f>
        <v>-7522.2080675575808</v>
      </c>
      <c r="AM78" s="184">
        <f t="shared" si="12"/>
        <v>0</v>
      </c>
    </row>
    <row r="79" spans="1:39" s="3" customFormat="1" ht="13.5" customHeight="1" x14ac:dyDescent="0.2">
      <c r="A79" s="7"/>
      <c r="M79" s="175" t="str">
        <f>+VLOOKUP(M78,índices!$G:$H,2,0)</f>
        <v>Agosto</v>
      </c>
      <c r="N79" s="176">
        <f t="shared" si="13"/>
        <v>2027</v>
      </c>
      <c r="O79" s="177">
        <f t="shared" si="14"/>
        <v>-7522.2080675575808</v>
      </c>
      <c r="P79" s="177">
        <f t="shared" si="9"/>
        <v>333.48427406993881</v>
      </c>
      <c r="Q79" s="177">
        <f t="shared" si="10"/>
        <v>-53.282307145199532</v>
      </c>
      <c r="R79" s="62"/>
      <c r="S79" s="177">
        <f t="shared" si="11"/>
        <v>386.76658121513833</v>
      </c>
      <c r="T79" s="177">
        <f t="shared" si="16"/>
        <v>-7908.9746487727189</v>
      </c>
      <c r="AM79" s="184">
        <f t="shared" si="12"/>
        <v>0</v>
      </c>
    </row>
    <row r="80" spans="1:39" s="3" customFormat="1" ht="13.5" customHeight="1" x14ac:dyDescent="0.2">
      <c r="A80" s="7"/>
      <c r="M80" s="175" t="str">
        <f>+VLOOKUP(M79,índices!$G:$H,2,0)</f>
        <v>Septiembre</v>
      </c>
      <c r="N80" s="176">
        <f t="shared" si="13"/>
        <v>2027</v>
      </c>
      <c r="O80" s="177">
        <f t="shared" si="14"/>
        <v>-7908.9746487727189</v>
      </c>
      <c r="P80" s="177">
        <f t="shared" si="9"/>
        <v>333.48427406993881</v>
      </c>
      <c r="Q80" s="177">
        <f t="shared" si="10"/>
        <v>-56.021903762140099</v>
      </c>
      <c r="R80" s="62"/>
      <c r="S80" s="177">
        <f t="shared" si="11"/>
        <v>389.50617783207889</v>
      </c>
      <c r="T80" s="177">
        <f t="shared" si="16"/>
        <v>-8298.4808266047985</v>
      </c>
      <c r="AM80" s="184">
        <f t="shared" si="12"/>
        <v>0</v>
      </c>
    </row>
    <row r="81" spans="1:39" s="3" customFormat="1" ht="13.5" customHeight="1" x14ac:dyDescent="0.2">
      <c r="A81" s="7"/>
      <c r="M81" s="175" t="str">
        <f>+VLOOKUP(M80,índices!$G:$H,2,0)</f>
        <v>Octubre</v>
      </c>
      <c r="N81" s="176">
        <f t="shared" si="13"/>
        <v>2027</v>
      </c>
      <c r="O81" s="177">
        <f t="shared" si="14"/>
        <v>-8298.4808266047985</v>
      </c>
      <c r="P81" s="177">
        <f t="shared" si="9"/>
        <v>333.48427406993881</v>
      </c>
      <c r="Q81" s="177">
        <f t="shared" si="10"/>
        <v>-58.780905855117325</v>
      </c>
      <c r="R81" s="62"/>
      <c r="S81" s="177">
        <f t="shared" si="11"/>
        <v>392.26517992505615</v>
      </c>
      <c r="T81" s="177">
        <f t="shared" si="16"/>
        <v>-8690.7460065298546</v>
      </c>
      <c r="AM81" s="184">
        <f t="shared" si="12"/>
        <v>0</v>
      </c>
    </row>
    <row r="82" spans="1:39" s="3" customFormat="1" ht="13.5" customHeight="1" x14ac:dyDescent="0.2">
      <c r="A82" s="7"/>
      <c r="M82" s="175" t="str">
        <f>+VLOOKUP(M81,índices!$G:$H,2,0)</f>
        <v>Noviembre</v>
      </c>
      <c r="N82" s="176">
        <f t="shared" si="13"/>
        <v>2027</v>
      </c>
      <c r="O82" s="177">
        <f t="shared" si="14"/>
        <v>-8690.7460065298546</v>
      </c>
      <c r="P82" s="177">
        <f t="shared" si="9"/>
        <v>333.48427406993881</v>
      </c>
      <c r="Q82" s="177">
        <f t="shared" si="10"/>
        <v>-61.559450879586478</v>
      </c>
      <c r="R82" s="62"/>
      <c r="S82" s="177">
        <f t="shared" si="11"/>
        <v>395.04372494952531</v>
      </c>
      <c r="T82" s="177">
        <f t="shared" si="16"/>
        <v>-9085.7897314793809</v>
      </c>
      <c r="AM82" s="184">
        <f t="shared" si="12"/>
        <v>0</v>
      </c>
    </row>
    <row r="83" spans="1:39" s="3" customFormat="1" ht="13.5" customHeight="1" x14ac:dyDescent="0.2">
      <c r="A83" s="7"/>
      <c r="M83" s="175" t="str">
        <f>+VLOOKUP(M82,índices!$G:$H,2,0)</f>
        <v>Diciembre</v>
      </c>
      <c r="N83" s="176">
        <f t="shared" si="13"/>
        <v>2027</v>
      </c>
      <c r="O83" s="177">
        <f t="shared" si="14"/>
        <v>-9085.7897314793809</v>
      </c>
      <c r="P83" s="177">
        <f t="shared" si="9"/>
        <v>333.48427406993881</v>
      </c>
      <c r="Q83" s="177">
        <f t="shared" si="10"/>
        <v>-64.357677264645616</v>
      </c>
      <c r="R83" s="62"/>
      <c r="S83" s="177">
        <f t="shared" si="11"/>
        <v>397.84195133458445</v>
      </c>
      <c r="T83" s="177">
        <f t="shared" si="16"/>
        <v>-9483.6316828139661</v>
      </c>
      <c r="AM83" s="184">
        <f t="shared" si="12"/>
        <v>0</v>
      </c>
    </row>
    <row r="84" spans="1:39" s="3" customFormat="1" ht="13.5" customHeight="1" x14ac:dyDescent="0.2">
      <c r="A84" s="7"/>
      <c r="M84" s="175" t="str">
        <f>+VLOOKUP(M83,índices!$G:$H,2,0)</f>
        <v>Enero</v>
      </c>
      <c r="N84" s="176">
        <f t="shared" si="13"/>
        <v>2028</v>
      </c>
      <c r="O84" s="177">
        <f t="shared" si="14"/>
        <v>-9483.6316828139661</v>
      </c>
      <c r="P84" s="177">
        <f t="shared" si="9"/>
        <v>333.48427406993881</v>
      </c>
      <c r="Q84" s="177">
        <f t="shared" si="10"/>
        <v>-67.175724419932266</v>
      </c>
      <c r="R84" s="62"/>
      <c r="S84" s="177">
        <f t="shared" si="11"/>
        <v>400.6599984898711</v>
      </c>
      <c r="T84" s="177">
        <f t="shared" si="16"/>
        <v>-9884.2916813038373</v>
      </c>
      <c r="AM84" s="184">
        <f t="shared" si="12"/>
        <v>0</v>
      </c>
    </row>
    <row r="85" spans="1:39" s="3" customFormat="1" ht="13.5" customHeight="1" x14ac:dyDescent="0.2">
      <c r="A85" s="7"/>
      <c r="M85" s="175" t="str">
        <f>+VLOOKUP(M84,índices!$G:$H,2,0)</f>
        <v>Febrero</v>
      </c>
      <c r="N85" s="176">
        <f t="shared" si="13"/>
        <v>2028</v>
      </c>
      <c r="O85" s="177">
        <f t="shared" si="14"/>
        <v>-9884.2916813038373</v>
      </c>
      <c r="P85" s="177">
        <f t="shared" si="9"/>
        <v>333.48427406993881</v>
      </c>
      <c r="Q85" s="177">
        <f t="shared" si="10"/>
        <v>-70.013732742568848</v>
      </c>
      <c r="R85" s="62"/>
      <c r="S85" s="177">
        <f t="shared" si="11"/>
        <v>403.49800681250764</v>
      </c>
      <c r="T85" s="177">
        <f t="shared" si="16"/>
        <v>-10287.789688116345</v>
      </c>
      <c r="AM85" s="184">
        <f t="shared" si="12"/>
        <v>0</v>
      </c>
    </row>
    <row r="86" spans="1:39" s="3" customFormat="1" ht="13.5" customHeight="1" x14ac:dyDescent="0.2">
      <c r="A86" s="7"/>
      <c r="M86" s="175" t="str">
        <f>+VLOOKUP(M85,índices!$G:$H,2,0)</f>
        <v>Marzo</v>
      </c>
      <c r="N86" s="176">
        <f t="shared" si="13"/>
        <v>2028</v>
      </c>
      <c r="O86" s="177">
        <f t="shared" si="14"/>
        <v>-10287.789688116345</v>
      </c>
      <c r="P86" s="177">
        <f t="shared" si="9"/>
        <v>333.48427406993881</v>
      </c>
      <c r="Q86" s="177">
        <f t="shared" si="10"/>
        <v>-72.871843624157449</v>
      </c>
      <c r="R86" s="62"/>
      <c r="S86" s="177">
        <f t="shared" si="11"/>
        <v>406.35611769409627</v>
      </c>
      <c r="T86" s="177">
        <f t="shared" si="16"/>
        <v>-10694.145805810442</v>
      </c>
      <c r="AM86" s="184">
        <f t="shared" si="12"/>
        <v>0</v>
      </c>
    </row>
    <row r="87" spans="1:39" s="3" customFormat="1" ht="13.5" customHeight="1" x14ac:dyDescent="0.2">
      <c r="A87" s="7"/>
      <c r="M87" s="175" t="str">
        <f>+VLOOKUP(M86,índices!$G:$H,2,0)</f>
        <v>Abril</v>
      </c>
      <c r="N87" s="176">
        <f t="shared" si="13"/>
        <v>2028</v>
      </c>
      <c r="O87" s="177">
        <f t="shared" si="14"/>
        <v>-10694.145805810442</v>
      </c>
      <c r="P87" s="177">
        <f t="shared" si="9"/>
        <v>333.48427406993881</v>
      </c>
      <c r="Q87" s="177">
        <f t="shared" si="10"/>
        <v>-75.750199457823967</v>
      </c>
      <c r="R87" s="62"/>
      <c r="S87" s="177">
        <f t="shared" si="11"/>
        <v>409.23447352776276</v>
      </c>
      <c r="T87" s="177">
        <f t="shared" si="16"/>
        <v>-11103.380279338204</v>
      </c>
      <c r="AM87" s="184">
        <f t="shared" si="12"/>
        <v>0</v>
      </c>
    </row>
    <row r="88" spans="1:39" s="3" customFormat="1" ht="13.5" customHeight="1" x14ac:dyDescent="0.2">
      <c r="A88" s="7"/>
      <c r="M88" s="175" t="str">
        <f>+VLOOKUP(M87,índices!$G:$H,2,0)</f>
        <v>Mayo</v>
      </c>
      <c r="N88" s="176">
        <f t="shared" si="13"/>
        <v>2028</v>
      </c>
      <c r="O88" s="177">
        <f t="shared" si="14"/>
        <v>-11103.380279338204</v>
      </c>
      <c r="P88" s="177">
        <f t="shared" si="9"/>
        <v>333.48427406993881</v>
      </c>
      <c r="Q88" s="177">
        <f t="shared" si="10"/>
        <v>-78.648943645312286</v>
      </c>
      <c r="R88" s="62"/>
      <c r="S88" s="177">
        <f t="shared" si="11"/>
        <v>412.13321771525108</v>
      </c>
      <c r="T88" s="177">
        <f t="shared" si="16"/>
        <v>-11515.513497053455</v>
      </c>
      <c r="AM88" s="184">
        <f t="shared" si="12"/>
        <v>0</v>
      </c>
    </row>
    <row r="89" spans="1:39" s="3" customFormat="1" ht="13.5" customHeight="1" x14ac:dyDescent="0.2">
      <c r="A89" s="7"/>
      <c r="M89" s="175" t="str">
        <f>+VLOOKUP(M88,índices!$G:$H,2,0)</f>
        <v>Junio</v>
      </c>
      <c r="N89" s="176">
        <f t="shared" si="13"/>
        <v>2028</v>
      </c>
      <c r="O89" s="177">
        <f t="shared" si="14"/>
        <v>-11515.513497053455</v>
      </c>
      <c r="P89" s="177">
        <f t="shared" si="9"/>
        <v>333.48427406993881</v>
      </c>
      <c r="Q89" s="177">
        <f t="shared" si="10"/>
        <v>-81.568220604128641</v>
      </c>
      <c r="R89" s="62"/>
      <c r="S89" s="177">
        <f t="shared" si="11"/>
        <v>415.05249467406747</v>
      </c>
      <c r="T89" s="177">
        <f t="shared" si="16"/>
        <v>-11930.565991727522</v>
      </c>
      <c r="AM89" s="184">
        <f t="shared" si="12"/>
        <v>0</v>
      </c>
    </row>
    <row r="90" spans="1:39" s="3" customFormat="1" ht="13.5" customHeight="1" x14ac:dyDescent="0.2">
      <c r="A90" s="7"/>
      <c r="M90" s="175" t="str">
        <f>+VLOOKUP(M89,índices!$G:$H,2,0)</f>
        <v>Julio</v>
      </c>
      <c r="N90" s="176">
        <f t="shared" si="13"/>
        <v>2028</v>
      </c>
      <c r="O90" s="177">
        <f t="shared" si="14"/>
        <v>-11930.565991727522</v>
      </c>
      <c r="P90" s="177">
        <f t="shared" si="9"/>
        <v>333.48427406993881</v>
      </c>
      <c r="Q90" s="177">
        <f t="shared" si="10"/>
        <v>-84.508175774736628</v>
      </c>
      <c r="R90" s="62"/>
      <c r="S90" s="177">
        <f t="shared" si="11"/>
        <v>417.99244984467543</v>
      </c>
      <c r="T90" s="177">
        <f t="shared" si="16"/>
        <v>-12348.558441572199</v>
      </c>
      <c r="AM90" s="184">
        <f t="shared" si="12"/>
        <v>0</v>
      </c>
    </row>
    <row r="91" spans="1:39" s="3" customFormat="1" ht="13.5" customHeight="1" x14ac:dyDescent="0.2">
      <c r="A91" s="7"/>
      <c r="M91" s="175" t="str">
        <f>+VLOOKUP(M90,índices!$G:$H,2,0)</f>
        <v>Agosto</v>
      </c>
      <c r="N91" s="176">
        <f t="shared" si="13"/>
        <v>2028</v>
      </c>
      <c r="O91" s="177">
        <f t="shared" si="14"/>
        <v>-12348.558441572199</v>
      </c>
      <c r="P91" s="177">
        <f t="shared" si="9"/>
        <v>333.48427406993881</v>
      </c>
      <c r="Q91" s="177">
        <f t="shared" si="10"/>
        <v>-87.468955627803084</v>
      </c>
      <c r="R91" s="62"/>
      <c r="S91" s="177">
        <f t="shared" si="11"/>
        <v>420.9532296977419</v>
      </c>
      <c r="T91" s="177">
        <f t="shared" si="16"/>
        <v>-12769.51167126994</v>
      </c>
      <c r="AM91" s="184">
        <f t="shared" si="12"/>
        <v>0</v>
      </c>
    </row>
    <row r="92" spans="1:39" s="3" customFormat="1" ht="13.5" customHeight="1" x14ac:dyDescent="0.2">
      <c r="A92" s="7"/>
      <c r="M92" s="175" t="str">
        <f>+VLOOKUP(M91,índices!$G:$H,2,0)</f>
        <v>Septiembre</v>
      </c>
      <c r="N92" s="176">
        <f t="shared" si="13"/>
        <v>2028</v>
      </c>
      <c r="O92" s="177">
        <f t="shared" si="14"/>
        <v>-12769.51167126994</v>
      </c>
      <c r="P92" s="177">
        <f t="shared" si="9"/>
        <v>333.48427406993881</v>
      </c>
      <c r="Q92" s="177">
        <f t="shared" si="10"/>
        <v>-90.450707671495408</v>
      </c>
      <c r="R92" s="62"/>
      <c r="S92" s="177">
        <f t="shared" si="11"/>
        <v>423.93498174143423</v>
      </c>
      <c r="T92" s="177">
        <f t="shared" si="16"/>
        <v>-13193.446653011375</v>
      </c>
      <c r="AM92" s="184">
        <f t="shared" si="12"/>
        <v>0</v>
      </c>
    </row>
    <row r="93" spans="1:39" s="3" customFormat="1" ht="13.5" customHeight="1" x14ac:dyDescent="0.2">
      <c r="A93" s="7"/>
      <c r="M93" s="175" t="str">
        <f>+VLOOKUP(M92,índices!$G:$H,2,0)</f>
        <v>Octubre</v>
      </c>
      <c r="N93" s="176">
        <f t="shared" si="13"/>
        <v>2028</v>
      </c>
      <c r="O93" s="177">
        <f t="shared" si="14"/>
        <v>-13193.446653011375</v>
      </c>
      <c r="P93" s="177">
        <f t="shared" si="9"/>
        <v>333.48427406993881</v>
      </c>
      <c r="Q93" s="177">
        <f t="shared" si="10"/>
        <v>-93.453580458830587</v>
      </c>
      <c r="R93" s="62"/>
      <c r="S93" s="177">
        <f t="shared" si="11"/>
        <v>426.93785452876938</v>
      </c>
      <c r="T93" s="177">
        <f t="shared" si="16"/>
        <v>-13620.384507540144</v>
      </c>
      <c r="AM93" s="184">
        <f t="shared" si="12"/>
        <v>0</v>
      </c>
    </row>
    <row r="94" spans="1:39" s="3" customFormat="1" ht="13.5" customHeight="1" x14ac:dyDescent="0.2">
      <c r="A94" s="7"/>
      <c r="M94" s="175" t="str">
        <f>+VLOOKUP(M93,índices!$G:$H,2,0)</f>
        <v>Noviembre</v>
      </c>
      <c r="N94" s="176">
        <f t="shared" si="13"/>
        <v>2028</v>
      </c>
      <c r="O94" s="177">
        <f t="shared" si="14"/>
        <v>-13620.384507540144</v>
      </c>
      <c r="P94" s="177">
        <f t="shared" si="9"/>
        <v>333.48427406993881</v>
      </c>
      <c r="Q94" s="177">
        <f t="shared" si="10"/>
        <v>-96.477723595076029</v>
      </c>
      <c r="R94" s="62"/>
      <c r="S94" s="177">
        <f t="shared" si="11"/>
        <v>429.96199766501485</v>
      </c>
      <c r="T94" s="177">
        <f t="shared" si="16"/>
        <v>-14050.34650520516</v>
      </c>
      <c r="AM94" s="184">
        <f t="shared" si="12"/>
        <v>0</v>
      </c>
    </row>
    <row r="95" spans="1:39" s="3" customFormat="1" ht="13.5" customHeight="1" x14ac:dyDescent="0.2">
      <c r="A95" s="7"/>
      <c r="M95" s="175" t="str">
        <f>+VLOOKUP(M94,índices!$G:$H,2,0)</f>
        <v>Diciembre</v>
      </c>
      <c r="N95" s="176">
        <f t="shared" si="13"/>
        <v>2028</v>
      </c>
      <c r="O95" s="177">
        <f t="shared" si="14"/>
        <v>-14050.34650520516</v>
      </c>
      <c r="P95" s="177">
        <f t="shared" si="9"/>
        <v>333.48427406993881</v>
      </c>
      <c r="Q95" s="177">
        <f t="shared" si="10"/>
        <v>-99.52328774520322</v>
      </c>
      <c r="R95" s="62"/>
      <c r="S95" s="177">
        <f t="shared" si="11"/>
        <v>433.00756181514203</v>
      </c>
      <c r="T95" s="177">
        <f t="shared" si="16"/>
        <v>-14483.354067020302</v>
      </c>
      <c r="AM95" s="184">
        <f t="shared" si="12"/>
        <v>0</v>
      </c>
    </row>
    <row r="96" spans="1:39" s="3" customFormat="1" ht="13.5" customHeight="1" x14ac:dyDescent="0.2">
      <c r="A96" s="7"/>
      <c r="M96" s="175" t="str">
        <f>+VLOOKUP(M95,índices!$G:$H,2,0)</f>
        <v>Enero</v>
      </c>
      <c r="N96" s="176">
        <f t="shared" si="13"/>
        <v>2029</v>
      </c>
      <c r="O96" s="177">
        <f t="shared" si="14"/>
        <v>-14483.354067020302</v>
      </c>
      <c r="P96" s="177">
        <f t="shared" si="9"/>
        <v>333.48427406993881</v>
      </c>
      <c r="Q96" s="177">
        <f t="shared" si="10"/>
        <v>-102.59042464139381</v>
      </c>
      <c r="R96" s="62"/>
      <c r="S96" s="177">
        <f t="shared" si="11"/>
        <v>436.07469871133264</v>
      </c>
      <c r="T96" s="177">
        <f t="shared" si="16"/>
        <v>-14919.428765731634</v>
      </c>
      <c r="AM96" s="184">
        <f t="shared" si="12"/>
        <v>0</v>
      </c>
    </row>
    <row r="97" spans="1:39" s="3" customFormat="1" ht="13.5" customHeight="1" x14ac:dyDescent="0.2">
      <c r="A97" s="7"/>
      <c r="M97" s="175" t="str">
        <f>+VLOOKUP(M96,índices!$G:$H,2,0)</f>
        <v>Febrero</v>
      </c>
      <c r="N97" s="176">
        <f t="shared" si="13"/>
        <v>2029</v>
      </c>
      <c r="O97" s="177">
        <f t="shared" si="14"/>
        <v>-14919.428765731634</v>
      </c>
      <c r="P97" s="177">
        <f t="shared" si="9"/>
        <v>333.48427406993881</v>
      </c>
      <c r="Q97" s="177">
        <f t="shared" si="10"/>
        <v>-105.67928709059909</v>
      </c>
      <c r="R97" s="62"/>
      <c r="S97" s="177">
        <f t="shared" si="11"/>
        <v>439.16356116053788</v>
      </c>
      <c r="T97" s="177">
        <f t="shared" si="16"/>
        <v>-15358.592326892172</v>
      </c>
      <c r="AM97" s="184">
        <f t="shared" si="12"/>
        <v>0</v>
      </c>
    </row>
    <row r="98" spans="1:39" s="3" customFormat="1" ht="13.5" customHeight="1" x14ac:dyDescent="0.2">
      <c r="A98" s="7"/>
      <c r="M98" s="175" t="str">
        <f>+VLOOKUP(M97,índices!$G:$H,2,0)</f>
        <v>Marzo</v>
      </c>
      <c r="N98" s="176">
        <f t="shared" si="13"/>
        <v>2029</v>
      </c>
      <c r="O98" s="177">
        <f t="shared" si="14"/>
        <v>-15358.592326892172</v>
      </c>
      <c r="P98" s="177">
        <f t="shared" si="9"/>
        <v>333.48427406993881</v>
      </c>
      <c r="Q98" s="177">
        <f t="shared" si="10"/>
        <v>-108.79002898215289</v>
      </c>
      <c r="R98" s="62"/>
      <c r="S98" s="177">
        <f t="shared" si="11"/>
        <v>442.27430305209168</v>
      </c>
      <c r="T98" s="177">
        <f t="shared" si="16"/>
        <v>-15800.866629944265</v>
      </c>
      <c r="AM98" s="184">
        <f t="shared" si="12"/>
        <v>0</v>
      </c>
    </row>
    <row r="99" spans="1:39" s="3" customFormat="1" ht="13.5" customHeight="1" x14ac:dyDescent="0.2">
      <c r="A99" s="7"/>
      <c r="M99" s="175" t="str">
        <f>+VLOOKUP(M98,índices!$G:$H,2,0)</f>
        <v>Abril</v>
      </c>
      <c r="N99" s="176">
        <f t="shared" si="13"/>
        <v>2029</v>
      </c>
      <c r="O99" s="177">
        <f t="shared" si="14"/>
        <v>-15800.866629944265</v>
      </c>
      <c r="P99" s="177">
        <f t="shared" si="9"/>
        <v>333.48427406993881</v>
      </c>
      <c r="Q99" s="177">
        <f t="shared" si="10"/>
        <v>-111.92280529543855</v>
      </c>
      <c r="R99" s="62"/>
      <c r="S99" s="177">
        <f t="shared" si="11"/>
        <v>445.40707936537734</v>
      </c>
      <c r="T99" s="177">
        <f t="shared" si="16"/>
        <v>-16246.273709309642</v>
      </c>
      <c r="AM99" s="184">
        <f t="shared" si="12"/>
        <v>0</v>
      </c>
    </row>
    <row r="100" spans="1:39" s="3" customFormat="1" ht="13.5" customHeight="1" x14ac:dyDescent="0.2">
      <c r="A100" s="7"/>
      <c r="M100" s="175" t="str">
        <f>+VLOOKUP(M99,índices!$G:$H,2,0)</f>
        <v>Mayo</v>
      </c>
      <c r="N100" s="176">
        <f t="shared" si="13"/>
        <v>2029</v>
      </c>
      <c r="O100" s="177">
        <f t="shared" si="14"/>
        <v>-16246.273709309642</v>
      </c>
      <c r="P100" s="177">
        <f t="shared" si="9"/>
        <v>333.48427406993881</v>
      </c>
      <c r="Q100" s="177">
        <f t="shared" si="10"/>
        <v>-115.07777210760997</v>
      </c>
      <c r="R100" s="62"/>
      <c r="S100" s="177">
        <f t="shared" si="11"/>
        <v>448.56204617754878</v>
      </c>
      <c r="T100" s="177">
        <f t="shared" si="16"/>
        <v>-16694.835755487191</v>
      </c>
      <c r="AM100" s="184">
        <f t="shared" si="12"/>
        <v>0</v>
      </c>
    </row>
    <row r="101" spans="1:39" s="3" customFormat="1" ht="13.5" customHeight="1" x14ac:dyDescent="0.2">
      <c r="A101" s="7"/>
      <c r="M101" s="175" t="str">
        <f>+VLOOKUP(M100,índices!$G:$H,2,0)</f>
        <v>Junio</v>
      </c>
      <c r="N101" s="176">
        <f t="shared" si="13"/>
        <v>2029</v>
      </c>
      <c r="O101" s="177">
        <f t="shared" si="14"/>
        <v>-16694.835755487191</v>
      </c>
      <c r="P101" s="177">
        <f t="shared" si="9"/>
        <v>333.48427406993881</v>
      </c>
      <c r="Q101" s="177">
        <f t="shared" si="10"/>
        <v>-118.25508660136761</v>
      </c>
      <c r="R101" s="62"/>
      <c r="S101" s="177">
        <f t="shared" si="11"/>
        <v>451.73936067130643</v>
      </c>
      <c r="T101" s="177">
        <f t="shared" si="16"/>
        <v>-17146.575116158496</v>
      </c>
      <c r="AM101" s="184">
        <f t="shared" si="12"/>
        <v>0</v>
      </c>
    </row>
    <row r="102" spans="1:39" s="3" customFormat="1" ht="13.5" customHeight="1" x14ac:dyDescent="0.2">
      <c r="A102" s="7"/>
      <c r="M102" s="175" t="str">
        <f>+VLOOKUP(M101,índices!$G:$H,2,0)</f>
        <v>Julio</v>
      </c>
      <c r="N102" s="176">
        <f t="shared" si="13"/>
        <v>2029</v>
      </c>
      <c r="O102" s="177">
        <f t="shared" si="14"/>
        <v>-17146.575116158496</v>
      </c>
      <c r="P102" s="177">
        <f t="shared" si="9"/>
        <v>333.48427406993881</v>
      </c>
      <c r="Q102" s="177">
        <f t="shared" si="10"/>
        <v>-121.45490707278935</v>
      </c>
      <c r="R102" s="62"/>
      <c r="S102" s="177">
        <f t="shared" si="11"/>
        <v>454.93918114272816</v>
      </c>
      <c r="T102" s="177">
        <f t="shared" si="16"/>
        <v>-17601.514297301223</v>
      </c>
      <c r="AM102" s="184">
        <f t="shared" si="12"/>
        <v>0</v>
      </c>
    </row>
    <row r="103" spans="1:39" s="3" customFormat="1" ht="13.5" customHeight="1" x14ac:dyDescent="0.2">
      <c r="A103" s="7"/>
      <c r="M103" s="175" t="str">
        <f>+VLOOKUP(M102,índices!$G:$H,2,0)</f>
        <v>Agosto</v>
      </c>
      <c r="N103" s="176">
        <f t="shared" si="13"/>
        <v>2029</v>
      </c>
      <c r="O103" s="177">
        <f t="shared" si="14"/>
        <v>-17601.514297301223</v>
      </c>
      <c r="P103" s="177">
        <f t="shared" si="9"/>
        <v>333.48427406993881</v>
      </c>
      <c r="Q103" s="177">
        <f t="shared" si="10"/>
        <v>-124.677392939217</v>
      </c>
      <c r="R103" s="62"/>
      <c r="S103" s="177">
        <f t="shared" si="11"/>
        <v>458.16166700915579</v>
      </c>
      <c r="T103" s="177">
        <f t="shared" si="16"/>
        <v>-18059.67596431038</v>
      </c>
      <c r="AM103" s="184">
        <f t="shared" si="12"/>
        <v>0</v>
      </c>
    </row>
    <row r="104" spans="1:39" s="3" customFormat="1" ht="13.5" customHeight="1" x14ac:dyDescent="0.2">
      <c r="A104" s="7"/>
      <c r="M104" s="175" t="str">
        <f>+VLOOKUP(M103,índices!$G:$H,2,0)</f>
        <v>Septiembre</v>
      </c>
      <c r="N104" s="176">
        <f t="shared" si="13"/>
        <v>2029</v>
      </c>
      <c r="O104" s="177">
        <f t="shared" si="14"/>
        <v>-18059.67596431038</v>
      </c>
      <c r="P104" s="177">
        <f t="shared" si="9"/>
        <v>333.48427406993881</v>
      </c>
      <c r="Q104" s="177">
        <f t="shared" si="10"/>
        <v>-127.92270474719854</v>
      </c>
      <c r="R104" s="62"/>
      <c r="S104" s="177">
        <f t="shared" si="11"/>
        <v>461.40697881713731</v>
      </c>
      <c r="T104" s="177">
        <f t="shared" si="16"/>
        <v>-18521.082943127516</v>
      </c>
      <c r="AM104" s="184">
        <f t="shared" si="12"/>
        <v>0</v>
      </c>
    </row>
    <row r="105" spans="1:39" s="3" customFormat="1" ht="13.5" customHeight="1" x14ac:dyDescent="0.2">
      <c r="A105" s="7"/>
      <c r="M105" s="175" t="str">
        <f>+VLOOKUP(M104,índices!$G:$H,2,0)</f>
        <v>Octubre</v>
      </c>
      <c r="N105" s="176">
        <f t="shared" si="13"/>
        <v>2029</v>
      </c>
      <c r="O105" s="177">
        <f t="shared" si="14"/>
        <v>-18521.082943127516</v>
      </c>
      <c r="P105" s="177">
        <f t="shared" si="9"/>
        <v>333.48427406993881</v>
      </c>
      <c r="Q105" s="177">
        <f t="shared" si="10"/>
        <v>-131.19100418048657</v>
      </c>
      <c r="R105" s="62"/>
      <c r="S105" s="177">
        <f t="shared" si="11"/>
        <v>464.67527825042538</v>
      </c>
      <c r="T105" s="177">
        <f t="shared" si="16"/>
        <v>-18985.758221377942</v>
      </c>
      <c r="AM105" s="184">
        <f t="shared" si="12"/>
        <v>0</v>
      </c>
    </row>
    <row r="106" spans="1:39" s="3" customFormat="1" ht="13.5" customHeight="1" x14ac:dyDescent="0.2">
      <c r="A106" s="7"/>
      <c r="M106" s="175" t="str">
        <f>+VLOOKUP(M105,índices!$G:$H,2,0)</f>
        <v>Noviembre</v>
      </c>
      <c r="N106" s="176">
        <f t="shared" si="13"/>
        <v>2029</v>
      </c>
      <c r="O106" s="177">
        <f t="shared" si="14"/>
        <v>-18985.758221377942</v>
      </c>
      <c r="P106" s="177">
        <f t="shared" si="9"/>
        <v>333.48427406993881</v>
      </c>
      <c r="Q106" s="177">
        <f t="shared" si="10"/>
        <v>-134.48245406809377</v>
      </c>
      <c r="R106" s="62"/>
      <c r="S106" s="177">
        <f t="shared" si="11"/>
        <v>467.96672813803258</v>
      </c>
      <c r="T106" s="177">
        <f t="shared" si="16"/>
        <v>-19453.724949515974</v>
      </c>
      <c r="AM106" s="184">
        <f t="shared" si="12"/>
        <v>0</v>
      </c>
    </row>
    <row r="107" spans="1:39" s="3" customFormat="1" ht="13.5" customHeight="1" x14ac:dyDescent="0.2">
      <c r="A107" s="7"/>
      <c r="M107" s="175" t="str">
        <f>+VLOOKUP(M106,índices!$G:$H,2,0)</f>
        <v>Diciembre</v>
      </c>
      <c r="N107" s="176">
        <f t="shared" si="13"/>
        <v>2029</v>
      </c>
      <c r="O107" s="177">
        <f t="shared" si="14"/>
        <v>-19453.724949515974</v>
      </c>
      <c r="P107" s="177">
        <f t="shared" si="9"/>
        <v>333.48427406993881</v>
      </c>
      <c r="Q107" s="177">
        <f t="shared" si="10"/>
        <v>-137.79721839240483</v>
      </c>
      <c r="R107" s="62"/>
      <c r="S107" s="177">
        <f t="shared" si="11"/>
        <v>471.28149246234364</v>
      </c>
      <c r="T107" s="177">
        <f t="shared" si="16"/>
        <v>-19925.006441978319</v>
      </c>
      <c r="AM107" s="184">
        <f t="shared" si="12"/>
        <v>0</v>
      </c>
    </row>
    <row r="108" spans="1:39" s="3" customFormat="1" ht="13.5" customHeight="1" x14ac:dyDescent="0.2">
      <c r="A108" s="7"/>
      <c r="M108" s="175" t="str">
        <f>+VLOOKUP(M107,índices!$G:$H,2,0)</f>
        <v>Enero</v>
      </c>
      <c r="N108" s="176">
        <f t="shared" si="13"/>
        <v>2030</v>
      </c>
      <c r="O108" s="177">
        <f t="shared" si="14"/>
        <v>-19925.006441978319</v>
      </c>
      <c r="P108" s="177">
        <f t="shared" si="9"/>
        <v>333.48427406993881</v>
      </c>
      <c r="Q108" s="177">
        <f t="shared" si="10"/>
        <v>-141.13546229734644</v>
      </c>
      <c r="R108" s="62"/>
      <c r="S108" s="177">
        <f t="shared" si="11"/>
        <v>474.61973636728521</v>
      </c>
      <c r="T108" s="177">
        <f t="shared" si="16"/>
        <v>-20399.626178345603</v>
      </c>
      <c r="AM108" s="184">
        <f t="shared" si="12"/>
        <v>0</v>
      </c>
    </row>
    <row r="109" spans="1:39" s="3" customFormat="1" ht="13.5" customHeight="1" x14ac:dyDescent="0.2">
      <c r="A109" s="7"/>
      <c r="M109" s="175" t="str">
        <f>+VLOOKUP(M108,índices!$G:$H,2,0)</f>
        <v>Febrero</v>
      </c>
      <c r="N109" s="176">
        <f t="shared" si="13"/>
        <v>2030</v>
      </c>
      <c r="O109" s="177">
        <f t="shared" si="14"/>
        <v>-20399.626178345603</v>
      </c>
      <c r="P109" s="177">
        <f t="shared" si="9"/>
        <v>333.48427406993881</v>
      </c>
      <c r="Q109" s="177">
        <f t="shared" si="10"/>
        <v>-144.49735209661469</v>
      </c>
      <c r="R109" s="62"/>
      <c r="S109" s="177">
        <f t="shared" si="11"/>
        <v>477.9816261665535</v>
      </c>
      <c r="T109" s="177">
        <f t="shared" si="16"/>
        <v>-20877.607804512158</v>
      </c>
      <c r="AM109" s="184">
        <f t="shared" si="12"/>
        <v>0</v>
      </c>
    </row>
    <row r="110" spans="1:39" s="3" customFormat="1" ht="13.5" customHeight="1" x14ac:dyDescent="0.2">
      <c r="A110" s="7"/>
      <c r="M110" s="175" t="str">
        <f>+VLOOKUP(M109,índices!$G:$H,2,0)</f>
        <v>Marzo</v>
      </c>
      <c r="N110" s="176">
        <f t="shared" si="13"/>
        <v>2030</v>
      </c>
      <c r="O110" s="177">
        <f t="shared" si="14"/>
        <v>-20877.607804512158</v>
      </c>
      <c r="P110" s="177">
        <f t="shared" si="9"/>
        <v>333.48427406993881</v>
      </c>
      <c r="Q110" s="177">
        <f t="shared" si="10"/>
        <v>-147.88305528196113</v>
      </c>
      <c r="R110" s="62"/>
      <c r="S110" s="177">
        <f t="shared" si="11"/>
        <v>481.36732935189991</v>
      </c>
      <c r="T110" s="177">
        <f t="shared" si="16"/>
        <v>-21358.975133864056</v>
      </c>
      <c r="AM110" s="184">
        <f t="shared" si="12"/>
        <v>0</v>
      </c>
    </row>
    <row r="111" spans="1:39" s="3" customFormat="1" ht="13.5" customHeight="1" x14ac:dyDescent="0.2">
      <c r="A111" s="7"/>
      <c r="M111" s="175" t="str">
        <f>+VLOOKUP(M110,índices!$G:$H,2,0)</f>
        <v>Abril</v>
      </c>
      <c r="N111" s="176">
        <f t="shared" si="13"/>
        <v>2030</v>
      </c>
      <c r="O111" s="177">
        <f t="shared" si="14"/>
        <v>-21358.975133864056</v>
      </c>
      <c r="P111" s="177">
        <f t="shared" si="9"/>
        <v>333.48427406993881</v>
      </c>
      <c r="Q111" s="177">
        <f t="shared" si="10"/>
        <v>-151.29274053153708</v>
      </c>
      <c r="R111" s="62"/>
      <c r="S111" s="177">
        <f t="shared" si="11"/>
        <v>484.77701460147591</v>
      </c>
      <c r="T111" s="177">
        <f t="shared" si="16"/>
        <v>-21843.752148465534</v>
      </c>
      <c r="AM111" s="184">
        <f t="shared" si="12"/>
        <v>0</v>
      </c>
    </row>
    <row r="112" spans="1:39" s="3" customFormat="1" ht="13.5" customHeight="1" x14ac:dyDescent="0.2">
      <c r="A112" s="7"/>
      <c r="M112" s="175" t="str">
        <f>+VLOOKUP(M111,índices!$G:$H,2,0)</f>
        <v>Mayo</v>
      </c>
      <c r="N112" s="176">
        <f t="shared" si="13"/>
        <v>2030</v>
      </c>
      <c r="O112" s="177">
        <f t="shared" si="14"/>
        <v>-21843.752148465534</v>
      </c>
      <c r="P112" s="177">
        <f t="shared" si="9"/>
        <v>333.48427406993881</v>
      </c>
      <c r="Q112" s="177">
        <f t="shared" si="10"/>
        <v>-154.72657771829753</v>
      </c>
      <c r="R112" s="62"/>
      <c r="S112" s="177">
        <f t="shared" si="11"/>
        <v>488.21085178823637</v>
      </c>
      <c r="T112" s="177">
        <f t="shared" si="16"/>
        <v>-22331.963000253771</v>
      </c>
      <c r="AM112" s="184">
        <f t="shared" si="12"/>
        <v>0</v>
      </c>
    </row>
    <row r="113" spans="1:39" s="3" customFormat="1" ht="13.5" customHeight="1" x14ac:dyDescent="0.2">
      <c r="A113" s="7"/>
      <c r="M113" s="175" t="str">
        <f>+VLOOKUP(M112,índices!$G:$H,2,0)</f>
        <v>Junio</v>
      </c>
      <c r="N113" s="176">
        <f t="shared" si="13"/>
        <v>2030</v>
      </c>
      <c r="O113" s="177">
        <f t="shared" si="14"/>
        <v>-22331.963000253771</v>
      </c>
      <c r="P113" s="177">
        <f t="shared" si="9"/>
        <v>333.48427406993881</v>
      </c>
      <c r="Q113" s="177">
        <f t="shared" si="10"/>
        <v>-158.18473791846421</v>
      </c>
      <c r="R113" s="62"/>
      <c r="S113" s="177">
        <f t="shared" si="11"/>
        <v>491.66901198840299</v>
      </c>
      <c r="T113" s="177">
        <f t="shared" si="16"/>
        <v>-22823.632012242175</v>
      </c>
      <c r="AM113" s="184">
        <f t="shared" si="12"/>
        <v>0</v>
      </c>
    </row>
    <row r="114" spans="1:39" s="3" customFormat="1" ht="13.5" customHeight="1" x14ac:dyDescent="0.2">
      <c r="A114" s="7"/>
      <c r="M114" s="175" t="str">
        <f>+VLOOKUP(M113,índices!$G:$H,2,0)</f>
        <v>Julio</v>
      </c>
      <c r="N114" s="176">
        <f t="shared" si="13"/>
        <v>2030</v>
      </c>
      <c r="O114" s="177">
        <f t="shared" si="14"/>
        <v>-22823.632012242175</v>
      </c>
      <c r="P114" s="177">
        <f t="shared" si="9"/>
        <v>333.48427406993881</v>
      </c>
      <c r="Q114" s="177">
        <f t="shared" si="10"/>
        <v>-161.66739342004874</v>
      </c>
      <c r="R114" s="62"/>
      <c r="S114" s="177">
        <f t="shared" si="11"/>
        <v>495.15166748998752</v>
      </c>
      <c r="T114" s="177">
        <f t="shared" si="16"/>
        <v>-23318.783679732162</v>
      </c>
      <c r="AM114" s="184">
        <f t="shared" si="12"/>
        <v>0</v>
      </c>
    </row>
    <row r="115" spans="1:39" s="3" customFormat="1" ht="13.5" customHeight="1" x14ac:dyDescent="0.2">
      <c r="A115" s="7"/>
      <c r="M115" s="175" t="str">
        <f>+VLOOKUP(M114,índices!$G:$H,2,0)</f>
        <v>Agosto</v>
      </c>
      <c r="N115" s="176">
        <f t="shared" si="13"/>
        <v>2030</v>
      </c>
      <c r="O115" s="177">
        <f t="shared" si="14"/>
        <v>-23318.783679732162</v>
      </c>
      <c r="P115" s="177">
        <f t="shared" si="9"/>
        <v>333.48427406993881</v>
      </c>
      <c r="Q115" s="177">
        <f t="shared" si="10"/>
        <v>-165.17471773143615</v>
      </c>
      <c r="R115" s="62"/>
      <c r="S115" s="177">
        <f t="shared" si="11"/>
        <v>498.65899180137495</v>
      </c>
      <c r="T115" s="177">
        <f t="shared" si="16"/>
        <v>-23817.442671533536</v>
      </c>
      <c r="AM115" s="184">
        <f t="shared" si="12"/>
        <v>0</v>
      </c>
    </row>
    <row r="116" spans="1:39" s="3" customFormat="1" ht="13.5" customHeight="1" x14ac:dyDescent="0.2">
      <c r="A116" s="7"/>
      <c r="M116" s="175" t="str">
        <f>+VLOOKUP(M115,índices!$G:$H,2,0)</f>
        <v>Septiembre</v>
      </c>
      <c r="N116" s="176">
        <f t="shared" si="13"/>
        <v>2030</v>
      </c>
      <c r="O116" s="177">
        <f t="shared" si="14"/>
        <v>-23817.442671533536</v>
      </c>
      <c r="P116" s="177">
        <f t="shared" si="9"/>
        <v>333.48427406993881</v>
      </c>
      <c r="Q116" s="177">
        <f t="shared" si="10"/>
        <v>-168.70688559002923</v>
      </c>
      <c r="R116" s="62"/>
      <c r="S116" s="177">
        <f t="shared" si="11"/>
        <v>502.19115965996804</v>
      </c>
      <c r="T116" s="177">
        <f t="shared" si="16"/>
        <v>-24319.633831193503</v>
      </c>
      <c r="AM116" s="184">
        <f t="shared" si="12"/>
        <v>0</v>
      </c>
    </row>
    <row r="117" spans="1:39" s="3" customFormat="1" ht="13.5" customHeight="1" x14ac:dyDescent="0.2">
      <c r="A117" s="7"/>
      <c r="M117" s="175" t="str">
        <f>+VLOOKUP(M116,índices!$G:$H,2,0)</f>
        <v>Octubre</v>
      </c>
      <c r="N117" s="176">
        <f t="shared" si="13"/>
        <v>2030</v>
      </c>
      <c r="O117" s="177">
        <f t="shared" si="14"/>
        <v>-24319.633831193503</v>
      </c>
      <c r="P117" s="177">
        <f t="shared" si="9"/>
        <v>333.48427406993881</v>
      </c>
      <c r="Q117" s="177">
        <f t="shared" si="10"/>
        <v>-172.264072970954</v>
      </c>
      <c r="R117" s="62"/>
      <c r="S117" s="177">
        <f t="shared" si="11"/>
        <v>505.74834704089278</v>
      </c>
      <c r="T117" s="177">
        <f t="shared" si="16"/>
        <v>-24825.382178234395</v>
      </c>
      <c r="AM117" s="184">
        <f t="shared" si="12"/>
        <v>0</v>
      </c>
    </row>
    <row r="118" spans="1:39" s="3" customFormat="1" ht="13.5" customHeight="1" x14ac:dyDescent="0.2">
      <c r="A118" s="7"/>
      <c r="M118" s="175" t="str">
        <f>+VLOOKUP(M117,índices!$G:$H,2,0)</f>
        <v>Noviembre</v>
      </c>
      <c r="N118" s="176">
        <f t="shared" si="13"/>
        <v>2030</v>
      </c>
      <c r="O118" s="177">
        <f t="shared" si="14"/>
        <v>-24825.382178234395</v>
      </c>
      <c r="P118" s="177">
        <f t="shared" si="9"/>
        <v>333.48427406993881</v>
      </c>
      <c r="Q118" s="177">
        <f t="shared" si="10"/>
        <v>-175.84645709582696</v>
      </c>
      <c r="R118" s="62"/>
      <c r="S118" s="177">
        <f t="shared" si="11"/>
        <v>509.33073116576577</v>
      </c>
      <c r="T118" s="177">
        <f t="shared" si="16"/>
        <v>-25334.712909400161</v>
      </c>
      <c r="AM118" s="184">
        <f t="shared" si="12"/>
        <v>0</v>
      </c>
    </row>
    <row r="119" spans="1:39" s="3" customFormat="1" ht="13.5" customHeight="1" x14ac:dyDescent="0.2">
      <c r="A119" s="7"/>
      <c r="M119" s="175" t="str">
        <f>+VLOOKUP(M118,índices!$G:$H,2,0)</f>
        <v>Diciembre</v>
      </c>
      <c r="N119" s="176">
        <f t="shared" si="13"/>
        <v>2030</v>
      </c>
      <c r="O119" s="177">
        <f t="shared" si="14"/>
        <v>-25334.712909400161</v>
      </c>
      <c r="P119" s="177">
        <f t="shared" si="9"/>
        <v>333.48427406993881</v>
      </c>
      <c r="Q119" s="177">
        <f t="shared" si="10"/>
        <v>-179.45421644158449</v>
      </c>
      <c r="R119" s="62"/>
      <c r="S119" s="177">
        <f t="shared" si="11"/>
        <v>512.93849051152324</v>
      </c>
      <c r="T119" s="177">
        <f t="shared" si="16"/>
        <v>-25847.651399911683</v>
      </c>
      <c r="AM119" s="184">
        <f t="shared" si="12"/>
        <v>0</v>
      </c>
    </row>
    <row r="120" spans="1:39" s="3" customFormat="1" ht="13.5" customHeight="1" x14ac:dyDescent="0.2">
      <c r="A120" s="7"/>
      <c r="M120" s="175" t="str">
        <f>+VLOOKUP(M119,índices!$G:$H,2,0)</f>
        <v>Enero</v>
      </c>
      <c r="N120" s="176">
        <f t="shared" si="13"/>
        <v>2031</v>
      </c>
      <c r="O120" s="177">
        <f t="shared" si="14"/>
        <v>-25847.651399911683</v>
      </c>
      <c r="P120" s="177">
        <f t="shared" si="9"/>
        <v>333.48427406993881</v>
      </c>
      <c r="Q120" s="177">
        <f t="shared" si="10"/>
        <v>-183.08753074937442</v>
      </c>
      <c r="R120" s="62"/>
      <c r="S120" s="177">
        <f t="shared" si="11"/>
        <v>516.57180481931323</v>
      </c>
      <c r="T120" s="177">
        <f t="shared" si="16"/>
        <v>-26364.223204730995</v>
      </c>
      <c r="AM120" s="184">
        <f t="shared" si="12"/>
        <v>0</v>
      </c>
    </row>
    <row r="121" spans="1:39" s="3" customFormat="1" ht="13.5" customHeight="1" x14ac:dyDescent="0.2">
      <c r="A121" s="7"/>
      <c r="M121" s="175" t="str">
        <f>+VLOOKUP(M120,índices!$G:$H,2,0)</f>
        <v>Febrero</v>
      </c>
      <c r="N121" s="176">
        <f t="shared" si="13"/>
        <v>2031</v>
      </c>
      <c r="O121" s="177">
        <f t="shared" si="14"/>
        <v>-26364.223204730995</v>
      </c>
      <c r="P121" s="177">
        <f t="shared" si="9"/>
        <v>333.48427406993881</v>
      </c>
      <c r="Q121" s="177">
        <f t="shared" si="10"/>
        <v>-186.74658103351123</v>
      </c>
      <c r="R121" s="62"/>
      <c r="S121" s="177">
        <f t="shared" si="11"/>
        <v>520.23085510345004</v>
      </c>
      <c r="T121" s="177">
        <f t="shared" si="16"/>
        <v>-26884.454059834447</v>
      </c>
      <c r="AM121" s="184">
        <f t="shared" si="12"/>
        <v>0</v>
      </c>
    </row>
    <row r="122" spans="1:39" s="3" customFormat="1" ht="13.5" customHeight="1" x14ac:dyDescent="0.2">
      <c r="A122" s="7"/>
      <c r="M122" s="175" t="str">
        <f>+VLOOKUP(M121,índices!$G:$H,2,0)</f>
        <v>Marzo</v>
      </c>
      <c r="N122" s="176">
        <f t="shared" si="13"/>
        <v>2031</v>
      </c>
      <c r="O122" s="177">
        <f t="shared" si="14"/>
        <v>-26884.454059834447</v>
      </c>
      <c r="P122" s="177">
        <f t="shared" si="9"/>
        <v>333.48427406993881</v>
      </c>
      <c r="Q122" s="177">
        <f t="shared" si="10"/>
        <v>-190.431549590494</v>
      </c>
      <c r="R122" s="62"/>
      <c r="S122" s="177">
        <f t="shared" si="11"/>
        <v>523.91582366043281</v>
      </c>
      <c r="T122" s="177">
        <f t="shared" si="16"/>
        <v>-27408.369883494881</v>
      </c>
      <c r="AM122" s="184">
        <f t="shared" si="12"/>
        <v>0</v>
      </c>
    </row>
    <row r="123" spans="1:39" s="3" customFormat="1" ht="13.5" customHeight="1" x14ac:dyDescent="0.2">
      <c r="A123" s="7"/>
      <c r="M123" s="175" t="str">
        <f>+VLOOKUP(M122,índices!$G:$H,2,0)</f>
        <v>Abril</v>
      </c>
      <c r="N123" s="176">
        <f t="shared" si="13"/>
        <v>2031</v>
      </c>
      <c r="O123" s="177">
        <f t="shared" si="14"/>
        <v>-27408.369883494881</v>
      </c>
      <c r="P123" s="177">
        <f t="shared" si="9"/>
        <v>333.48427406993881</v>
      </c>
      <c r="Q123" s="177">
        <f t="shared" si="10"/>
        <v>-194.14262000808876</v>
      </c>
      <c r="R123" s="62"/>
      <c r="S123" s="177">
        <f t="shared" si="11"/>
        <v>527.62689407802759</v>
      </c>
      <c r="T123" s="177">
        <f t="shared" si="16"/>
        <v>-27935.996777572909</v>
      </c>
      <c r="AM123" s="184">
        <f t="shared" si="12"/>
        <v>0</v>
      </c>
    </row>
    <row r="124" spans="1:39" s="3" customFormat="1" ht="13.5" customHeight="1" x14ac:dyDescent="0.2">
      <c r="A124" s="7"/>
      <c r="M124" s="175" t="str">
        <f>+VLOOKUP(M123,índices!$G:$H,2,0)</f>
        <v>Mayo</v>
      </c>
      <c r="N124" s="176">
        <f t="shared" si="13"/>
        <v>2031</v>
      </c>
      <c r="O124" s="177">
        <f t="shared" si="14"/>
        <v>-27935.996777572909</v>
      </c>
      <c r="P124" s="177">
        <f t="shared" si="9"/>
        <v>333.48427406993881</v>
      </c>
      <c r="Q124" s="177">
        <f t="shared" si="10"/>
        <v>-197.87997717447479</v>
      </c>
      <c r="R124" s="62"/>
      <c r="S124" s="177">
        <f t="shared" si="11"/>
        <v>531.36425124441359</v>
      </c>
      <c r="T124" s="177">
        <f t="shared" si="16"/>
        <v>-28467.361028817322</v>
      </c>
      <c r="AM124" s="184">
        <f t="shared" si="12"/>
        <v>0</v>
      </c>
    </row>
    <row r="125" spans="1:39" s="3" customFormat="1" ht="13.5" customHeight="1" x14ac:dyDescent="0.2">
      <c r="A125" s="7"/>
      <c r="M125" s="175" t="str">
        <f>+VLOOKUP(M124,índices!$G:$H,2,0)</f>
        <v>Junio</v>
      </c>
      <c r="N125" s="176">
        <f t="shared" si="13"/>
        <v>2031</v>
      </c>
      <c r="O125" s="177">
        <f t="shared" si="14"/>
        <v>-28467.361028817322</v>
      </c>
      <c r="P125" s="177">
        <f t="shared" si="9"/>
        <v>333.48427406993881</v>
      </c>
      <c r="Q125" s="177">
        <f t="shared" si="10"/>
        <v>-201.64380728745604</v>
      </c>
      <c r="R125" s="62"/>
      <c r="S125" s="177">
        <f t="shared" si="11"/>
        <v>535.12808135739488</v>
      </c>
      <c r="T125" s="177">
        <f t="shared" si="16"/>
        <v>-29002.489110174716</v>
      </c>
      <c r="AM125" s="184">
        <f t="shared" si="12"/>
        <v>0</v>
      </c>
    </row>
    <row r="126" spans="1:39" s="3" customFormat="1" ht="13.5" customHeight="1" x14ac:dyDescent="0.2">
      <c r="A126" s="7"/>
      <c r="M126" s="175" t="str">
        <f>+VLOOKUP(M125,índices!$G:$H,2,0)</f>
        <v>Julio</v>
      </c>
      <c r="N126" s="176">
        <f t="shared" si="13"/>
        <v>2031</v>
      </c>
      <c r="O126" s="177">
        <f t="shared" si="14"/>
        <v>-29002.489110174716</v>
      </c>
      <c r="P126" s="177">
        <f t="shared" si="9"/>
        <v>333.48427406993881</v>
      </c>
      <c r="Q126" s="177">
        <f t="shared" si="10"/>
        <v>-205.43429786373758</v>
      </c>
      <c r="R126" s="62"/>
      <c r="S126" s="177">
        <f t="shared" si="11"/>
        <v>538.91857193367639</v>
      </c>
      <c r="T126" s="177">
        <f t="shared" si="16"/>
        <v>-29541.407682108391</v>
      </c>
      <c r="AM126" s="184">
        <f t="shared" si="12"/>
        <v>0</v>
      </c>
    </row>
    <row r="127" spans="1:39" s="3" customFormat="1" ht="13.5" customHeight="1" x14ac:dyDescent="0.2">
      <c r="A127" s="7"/>
      <c r="M127" s="175" t="str">
        <f>+VLOOKUP(M126,índices!$G:$H,2,0)</f>
        <v>Agosto</v>
      </c>
      <c r="N127" s="176">
        <f t="shared" si="13"/>
        <v>2031</v>
      </c>
      <c r="O127" s="177">
        <f t="shared" si="14"/>
        <v>-29541.407682108391</v>
      </c>
      <c r="P127" s="177">
        <f t="shared" si="9"/>
        <v>333.48427406993881</v>
      </c>
      <c r="Q127" s="177">
        <f t="shared" si="10"/>
        <v>-209.2516377482678</v>
      </c>
      <c r="R127" s="62"/>
      <c r="S127" s="177">
        <f t="shared" si="11"/>
        <v>542.73591181820666</v>
      </c>
      <c r="T127" s="177">
        <f t="shared" si="16"/>
        <v>-30084.143593926598</v>
      </c>
      <c r="AM127" s="184">
        <f t="shared" si="12"/>
        <v>0</v>
      </c>
    </row>
    <row r="128" spans="1:39" s="3" customFormat="1" ht="13.5" customHeight="1" x14ac:dyDescent="0.2">
      <c r="A128" s="7"/>
      <c r="M128" s="175" t="str">
        <f>+VLOOKUP(M127,índices!$G:$H,2,0)</f>
        <v>Septiembre</v>
      </c>
      <c r="N128" s="176">
        <f t="shared" si="13"/>
        <v>2031</v>
      </c>
      <c r="O128" s="177">
        <f t="shared" si="14"/>
        <v>-30084.143593926598</v>
      </c>
      <c r="P128" s="177">
        <f t="shared" si="9"/>
        <v>333.48427406993881</v>
      </c>
      <c r="Q128" s="177">
        <f t="shared" si="10"/>
        <v>-213.09601712364676</v>
      </c>
      <c r="R128" s="62"/>
      <c r="S128" s="177">
        <f t="shared" si="11"/>
        <v>546.58029119358559</v>
      </c>
      <c r="T128" s="177">
        <f t="shared" si="16"/>
        <v>-30630.723885120184</v>
      </c>
      <c r="AM128" s="184">
        <f t="shared" si="12"/>
        <v>0</v>
      </c>
    </row>
    <row r="129" spans="1:39" s="3" customFormat="1" ht="13.5" customHeight="1" x14ac:dyDescent="0.2">
      <c r="A129" s="7"/>
      <c r="M129" s="175" t="str">
        <f>+VLOOKUP(M128,índices!$G:$H,2,0)</f>
        <v>Octubre</v>
      </c>
      <c r="N129" s="176">
        <f t="shared" si="13"/>
        <v>2031</v>
      </c>
      <c r="O129" s="177">
        <f t="shared" si="14"/>
        <v>-30630.723885120184</v>
      </c>
      <c r="P129" s="177">
        <f t="shared" si="9"/>
        <v>333.48427406993881</v>
      </c>
      <c r="Q129" s="177">
        <f t="shared" si="10"/>
        <v>-216.96762751960131</v>
      </c>
      <c r="R129" s="62"/>
      <c r="S129" s="177">
        <f t="shared" si="11"/>
        <v>550.45190158954006</v>
      </c>
      <c r="T129" s="177">
        <f t="shared" si="16"/>
        <v>-31181.175786709722</v>
      </c>
      <c r="AM129" s="184">
        <f t="shared" si="12"/>
        <v>0</v>
      </c>
    </row>
    <row r="130" spans="1:39" s="3" customFormat="1" ht="13.5" customHeight="1" x14ac:dyDescent="0.2">
      <c r="A130" s="7"/>
      <c r="M130" s="175" t="str">
        <f>+VLOOKUP(M129,índices!$G:$H,2,0)</f>
        <v>Noviembre</v>
      </c>
      <c r="N130" s="176">
        <f t="shared" si="13"/>
        <v>2031</v>
      </c>
      <c r="O130" s="177">
        <f t="shared" si="14"/>
        <v>-31181.175786709722</v>
      </c>
      <c r="P130" s="177">
        <f t="shared" si="9"/>
        <v>333.48427406993881</v>
      </c>
      <c r="Q130" s="177">
        <f t="shared" si="10"/>
        <v>-220.86666182252722</v>
      </c>
      <c r="R130" s="62"/>
      <c r="S130" s="177">
        <f t="shared" si="11"/>
        <v>554.35093589246605</v>
      </c>
      <c r="T130" s="177">
        <f t="shared" si="16"/>
        <v>-31735.52672260219</v>
      </c>
      <c r="AM130" s="184">
        <f t="shared" si="12"/>
        <v>0</v>
      </c>
    </row>
    <row r="131" spans="1:39" s="3" customFormat="1" ht="13.5" customHeight="1" x14ac:dyDescent="0.2">
      <c r="A131" s="7"/>
      <c r="M131" s="175" t="str">
        <f>+VLOOKUP(M130,índices!$G:$H,2,0)</f>
        <v>Diciembre</v>
      </c>
      <c r="N131" s="176">
        <f t="shared" si="13"/>
        <v>2031</v>
      </c>
      <c r="O131" s="177">
        <f t="shared" si="14"/>
        <v>-31735.52672260219</v>
      </c>
      <c r="P131" s="177">
        <f t="shared" si="9"/>
        <v>333.48427406993881</v>
      </c>
      <c r="Q131" s="177">
        <f t="shared" si="10"/>
        <v>-224.79331428509886</v>
      </c>
      <c r="R131" s="62"/>
      <c r="S131" s="177">
        <f t="shared" si="11"/>
        <v>558.27758835503766</v>
      </c>
      <c r="T131" s="177">
        <f t="shared" si="16"/>
        <v>-32293.804310957228</v>
      </c>
      <c r="AM131" s="184">
        <f t="shared" si="12"/>
        <v>0</v>
      </c>
    </row>
    <row r="132" spans="1:39" s="3" customFormat="1" ht="13.5" customHeight="1" x14ac:dyDescent="0.2">
      <c r="A132" s="7"/>
      <c r="M132" s="175" t="str">
        <f>+VLOOKUP(M131,índices!$G:$H,2,0)</f>
        <v>Enero</v>
      </c>
      <c r="N132" s="176">
        <f t="shared" si="13"/>
        <v>2032</v>
      </c>
      <c r="O132" s="177">
        <f t="shared" si="14"/>
        <v>-32293.804310957228</v>
      </c>
      <c r="P132" s="177">
        <f t="shared" si="9"/>
        <v>333.48427406993881</v>
      </c>
      <c r="Q132" s="177">
        <f t="shared" si="10"/>
        <v>-228.74778053594704</v>
      </c>
      <c r="R132" s="62"/>
      <c r="S132" s="177">
        <f t="shared" si="11"/>
        <v>562.23205460588588</v>
      </c>
      <c r="T132" s="177">
        <f t="shared" si="16"/>
        <v>-32856.036365563115</v>
      </c>
      <c r="AM132" s="184">
        <f t="shared" si="12"/>
        <v>0</v>
      </c>
    </row>
    <row r="133" spans="1:39" s="3" customFormat="1" ht="13.5" customHeight="1" x14ac:dyDescent="0.2">
      <c r="A133" s="7"/>
      <c r="M133" s="175" t="str">
        <f>+VLOOKUP(M132,índices!$G:$H,2,0)</f>
        <v>Febrero</v>
      </c>
      <c r="N133" s="176">
        <f t="shared" si="13"/>
        <v>2032</v>
      </c>
      <c r="O133" s="177">
        <f t="shared" si="14"/>
        <v>-32856.036365563115</v>
      </c>
      <c r="P133" s="177">
        <f t="shared" si="9"/>
        <v>333.48427406993881</v>
      </c>
      <c r="Q133" s="177">
        <f t="shared" si="10"/>
        <v>-232.73025758940543</v>
      </c>
      <c r="R133" s="62"/>
      <c r="S133" s="177">
        <f t="shared" si="11"/>
        <v>566.21453165934417</v>
      </c>
      <c r="T133" s="177">
        <f t="shared" si="16"/>
        <v>-33422.25089722246</v>
      </c>
      <c r="AM133" s="184">
        <f t="shared" si="12"/>
        <v>0</v>
      </c>
    </row>
    <row r="134" spans="1:39" s="3" customFormat="1" ht="13.5" customHeight="1" x14ac:dyDescent="0.2">
      <c r="A134" s="7"/>
      <c r="M134" s="175" t="str">
        <f>+VLOOKUP(M133,índices!$G:$H,2,0)</f>
        <v>Marzo</v>
      </c>
      <c r="N134" s="176">
        <f t="shared" si="13"/>
        <v>2032</v>
      </c>
      <c r="O134" s="177">
        <f t="shared" si="14"/>
        <v>-33422.25089722246</v>
      </c>
      <c r="P134" s="177">
        <f t="shared" si="9"/>
        <v>333.48427406993881</v>
      </c>
      <c r="Q134" s="177">
        <f t="shared" si="10"/>
        <v>-236.74094385532578</v>
      </c>
      <c r="R134" s="62"/>
      <c r="S134" s="177">
        <f t="shared" si="11"/>
        <v>570.22521792526459</v>
      </c>
      <c r="T134" s="177">
        <f t="shared" si="16"/>
        <v>-33992.476115147729</v>
      </c>
      <c r="AM134" s="184">
        <f t="shared" si="12"/>
        <v>0</v>
      </c>
    </row>
    <row r="135" spans="1:39" s="3" customFormat="1" ht="13.5" customHeight="1" x14ac:dyDescent="0.2">
      <c r="A135" s="7"/>
      <c r="M135" s="175" t="str">
        <f>+VLOOKUP(M134,índices!$G:$H,2,0)</f>
        <v>Abril</v>
      </c>
      <c r="N135" s="176">
        <f t="shared" si="13"/>
        <v>2032</v>
      </c>
      <c r="O135" s="177">
        <f t="shared" si="14"/>
        <v>-33992.476115147729</v>
      </c>
      <c r="P135" s="177">
        <f t="shared" si="9"/>
        <v>333.48427406993881</v>
      </c>
      <c r="Q135" s="177">
        <f t="shared" si="10"/>
        <v>-240.78003914896308</v>
      </c>
      <c r="R135" s="62"/>
      <c r="S135" s="177">
        <f t="shared" si="11"/>
        <v>574.26431321890186</v>
      </c>
      <c r="T135" s="177">
        <f t="shared" si="16"/>
        <v>-34566.740428366633</v>
      </c>
      <c r="AM135" s="184">
        <f t="shared" si="12"/>
        <v>0</v>
      </c>
    </row>
    <row r="136" spans="1:39" s="3" customFormat="1" ht="13.5" customHeight="1" x14ac:dyDescent="0.2">
      <c r="A136" s="7"/>
      <c r="M136" s="175" t="str">
        <f>+VLOOKUP(M135,índices!$G:$H,2,0)</f>
        <v>Mayo</v>
      </c>
      <c r="N136" s="176">
        <f t="shared" si="13"/>
        <v>2032</v>
      </c>
      <c r="O136" s="177">
        <f t="shared" si="14"/>
        <v>-34566.740428366633</v>
      </c>
      <c r="P136" s="177">
        <f t="shared" ref="P136:P199" si="17">+$G$11</f>
        <v>333.48427406993881</v>
      </c>
      <c r="Q136" s="177">
        <f t="shared" ref="Q136:Q199" si="18">O136*$G$12</f>
        <v>-244.84774470093032</v>
      </c>
      <c r="R136" s="62"/>
      <c r="S136" s="177">
        <f t="shared" ref="S136:S199" si="19">P136-Q136</f>
        <v>578.33201877086913</v>
      </c>
      <c r="T136" s="177">
        <f t="shared" ref="T136:T199" si="20">O136-S136-R136</f>
        <v>-35145.0724471375</v>
      </c>
      <c r="AM136" s="184">
        <f t="shared" ref="AM136:AM199" si="21">IF(Q136&gt;0,Q136,0)</f>
        <v>0</v>
      </c>
    </row>
    <row r="137" spans="1:39" s="3" customFormat="1" ht="13.5" customHeight="1" x14ac:dyDescent="0.2">
      <c r="A137" s="7"/>
      <c r="M137" s="175" t="str">
        <f>+VLOOKUP(M136,índices!$G:$H,2,0)</f>
        <v>Junio</v>
      </c>
      <c r="N137" s="176">
        <f t="shared" ref="N137:N200" si="22">+IF(M136="Diciembre",N136+1,N136)</f>
        <v>2032</v>
      </c>
      <c r="O137" s="177">
        <f t="shared" ref="O137:O200" si="23">+T136</f>
        <v>-35145.0724471375</v>
      </c>
      <c r="P137" s="177">
        <f t="shared" si="17"/>
        <v>333.48427406993881</v>
      </c>
      <c r="Q137" s="177">
        <f t="shared" si="18"/>
        <v>-248.94426316722397</v>
      </c>
      <c r="R137" s="62"/>
      <c r="S137" s="177">
        <f t="shared" si="19"/>
        <v>582.4285372371628</v>
      </c>
      <c r="T137" s="177">
        <f t="shared" si="20"/>
        <v>-35727.500984374659</v>
      </c>
      <c r="AM137" s="184">
        <f t="shared" si="21"/>
        <v>0</v>
      </c>
    </row>
    <row r="138" spans="1:39" s="3" customFormat="1" ht="13.5" customHeight="1" x14ac:dyDescent="0.2">
      <c r="A138" s="7"/>
      <c r="M138" s="175" t="str">
        <f>+VLOOKUP(M137,índices!$G:$H,2,0)</f>
        <v>Julio</v>
      </c>
      <c r="N138" s="176">
        <f t="shared" si="22"/>
        <v>2032</v>
      </c>
      <c r="O138" s="177">
        <f t="shared" si="23"/>
        <v>-35727.500984374659</v>
      </c>
      <c r="P138" s="177">
        <f t="shared" si="17"/>
        <v>333.48427406993881</v>
      </c>
      <c r="Q138" s="177">
        <f t="shared" si="18"/>
        <v>-253.06979863932051</v>
      </c>
      <c r="R138" s="62"/>
      <c r="S138" s="177">
        <f t="shared" si="19"/>
        <v>586.55407270925934</v>
      </c>
      <c r="T138" s="177">
        <f t="shared" si="20"/>
        <v>-36314.055057083919</v>
      </c>
      <c r="AM138" s="184">
        <f t="shared" si="21"/>
        <v>0</v>
      </c>
    </row>
    <row r="139" spans="1:39" s="3" customFormat="1" ht="13.5" customHeight="1" x14ac:dyDescent="0.2">
      <c r="A139" s="7"/>
      <c r="M139" s="175" t="str">
        <f>+VLOOKUP(M138,índices!$G:$H,2,0)</f>
        <v>Agosto</v>
      </c>
      <c r="N139" s="176">
        <f t="shared" si="22"/>
        <v>2032</v>
      </c>
      <c r="O139" s="177">
        <f t="shared" si="23"/>
        <v>-36314.055057083919</v>
      </c>
      <c r="P139" s="177">
        <f t="shared" si="17"/>
        <v>333.48427406993881</v>
      </c>
      <c r="Q139" s="177">
        <f t="shared" si="18"/>
        <v>-257.22455665434444</v>
      </c>
      <c r="R139" s="62"/>
      <c r="S139" s="177">
        <f t="shared" si="19"/>
        <v>590.70883072428319</v>
      </c>
      <c r="T139" s="177">
        <f t="shared" si="20"/>
        <v>-36904.7638878082</v>
      </c>
      <c r="AM139" s="184">
        <f t="shared" si="21"/>
        <v>0</v>
      </c>
    </row>
    <row r="140" spans="1:39" s="3" customFormat="1" ht="13.5" customHeight="1" x14ac:dyDescent="0.2">
      <c r="A140" s="7"/>
      <c r="M140" s="175" t="str">
        <f>+VLOOKUP(M139,índices!$G:$H,2,0)</f>
        <v>Septiembre</v>
      </c>
      <c r="N140" s="176">
        <f t="shared" si="22"/>
        <v>2032</v>
      </c>
      <c r="O140" s="177">
        <f t="shared" si="23"/>
        <v>-36904.7638878082</v>
      </c>
      <c r="P140" s="177">
        <f t="shared" si="17"/>
        <v>333.48427406993881</v>
      </c>
      <c r="Q140" s="177">
        <f t="shared" si="18"/>
        <v>-261.4087442053081</v>
      </c>
      <c r="R140" s="62"/>
      <c r="S140" s="177">
        <f t="shared" si="19"/>
        <v>594.89301827524696</v>
      </c>
      <c r="T140" s="177">
        <f t="shared" si="20"/>
        <v>-37499.656906083444</v>
      </c>
      <c r="AM140" s="184">
        <f t="shared" si="21"/>
        <v>0</v>
      </c>
    </row>
    <row r="141" spans="1:39" s="3" customFormat="1" ht="13.5" customHeight="1" x14ac:dyDescent="0.2">
      <c r="A141" s="7"/>
      <c r="M141" s="175" t="str">
        <f>+VLOOKUP(M140,índices!$G:$H,2,0)</f>
        <v>Octubre</v>
      </c>
      <c r="N141" s="176">
        <f t="shared" si="22"/>
        <v>2032</v>
      </c>
      <c r="O141" s="177">
        <f t="shared" si="23"/>
        <v>-37499.656906083444</v>
      </c>
      <c r="P141" s="177">
        <f t="shared" si="17"/>
        <v>333.48427406993881</v>
      </c>
      <c r="Q141" s="177">
        <f t="shared" si="18"/>
        <v>-265.62256975142441</v>
      </c>
      <c r="R141" s="62"/>
      <c r="S141" s="177">
        <f t="shared" si="19"/>
        <v>599.10684382136321</v>
      </c>
      <c r="T141" s="177">
        <f t="shared" si="20"/>
        <v>-38098.763749904807</v>
      </c>
      <c r="AM141" s="184">
        <f t="shared" si="21"/>
        <v>0</v>
      </c>
    </row>
    <row r="142" spans="1:39" s="3" customFormat="1" ht="13.5" customHeight="1" x14ac:dyDescent="0.2">
      <c r="A142" s="7"/>
      <c r="M142" s="175" t="str">
        <f>+VLOOKUP(M141,índices!$G:$H,2,0)</f>
        <v>Noviembre</v>
      </c>
      <c r="N142" s="176">
        <f t="shared" si="22"/>
        <v>2032</v>
      </c>
      <c r="O142" s="177">
        <f t="shared" si="23"/>
        <v>-38098.763749904807</v>
      </c>
      <c r="P142" s="177">
        <f t="shared" si="17"/>
        <v>333.48427406993881</v>
      </c>
      <c r="Q142" s="177">
        <f t="shared" si="18"/>
        <v>-269.86624322849241</v>
      </c>
      <c r="R142" s="62"/>
      <c r="S142" s="177">
        <f t="shared" si="19"/>
        <v>603.35051729843121</v>
      </c>
      <c r="T142" s="177">
        <f t="shared" si="20"/>
        <v>-38702.114267203237</v>
      </c>
      <c r="AM142" s="184">
        <f t="shared" si="21"/>
        <v>0</v>
      </c>
    </row>
    <row r="143" spans="1:39" s="3" customFormat="1" ht="13.5" customHeight="1" x14ac:dyDescent="0.2">
      <c r="A143" s="7"/>
      <c r="M143" s="175" t="str">
        <f>+VLOOKUP(M142,índices!$G:$H,2,0)</f>
        <v>Diciembre</v>
      </c>
      <c r="N143" s="176">
        <f t="shared" si="22"/>
        <v>2032</v>
      </c>
      <c r="O143" s="177">
        <f t="shared" si="23"/>
        <v>-38702.114267203237</v>
      </c>
      <c r="P143" s="177">
        <f t="shared" si="17"/>
        <v>333.48427406993881</v>
      </c>
      <c r="Q143" s="177">
        <f t="shared" si="18"/>
        <v>-274.13997605935629</v>
      </c>
      <c r="R143" s="62"/>
      <c r="S143" s="177">
        <f t="shared" si="19"/>
        <v>607.62425012929509</v>
      </c>
      <c r="T143" s="177">
        <f t="shared" si="20"/>
        <v>-39309.738517332531</v>
      </c>
      <c r="AM143" s="184">
        <f t="shared" si="21"/>
        <v>0</v>
      </c>
    </row>
    <row r="144" spans="1:39" s="3" customFormat="1" ht="13.5" customHeight="1" x14ac:dyDescent="0.2">
      <c r="A144" s="7"/>
      <c r="M144" s="175" t="str">
        <f>+VLOOKUP(M143,índices!$G:$H,2,0)</f>
        <v>Enero</v>
      </c>
      <c r="N144" s="176">
        <f t="shared" si="22"/>
        <v>2033</v>
      </c>
      <c r="O144" s="177">
        <f t="shared" si="23"/>
        <v>-39309.738517332531</v>
      </c>
      <c r="P144" s="177">
        <f t="shared" si="17"/>
        <v>333.48427406993881</v>
      </c>
      <c r="Q144" s="177">
        <f t="shared" si="18"/>
        <v>-278.44398116443875</v>
      </c>
      <c r="R144" s="62"/>
      <c r="S144" s="177">
        <f t="shared" si="19"/>
        <v>611.9282552343775</v>
      </c>
      <c r="T144" s="177">
        <f t="shared" si="20"/>
        <v>-39921.66677256691</v>
      </c>
      <c r="AM144" s="184">
        <f t="shared" si="21"/>
        <v>0</v>
      </c>
    </row>
    <row r="145" spans="1:39" s="3" customFormat="1" ht="13.5" customHeight="1" x14ac:dyDescent="0.2">
      <c r="A145" s="7"/>
      <c r="M145" s="175" t="str">
        <f>+VLOOKUP(M144,índices!$G:$H,2,0)</f>
        <v>Febrero</v>
      </c>
      <c r="N145" s="176">
        <f t="shared" si="22"/>
        <v>2033</v>
      </c>
      <c r="O145" s="177">
        <f t="shared" si="23"/>
        <v>-39921.66677256691</v>
      </c>
      <c r="P145" s="177">
        <f t="shared" si="17"/>
        <v>333.48427406993881</v>
      </c>
      <c r="Q145" s="177">
        <f t="shared" si="18"/>
        <v>-282.77847297234899</v>
      </c>
      <c r="R145" s="62"/>
      <c r="S145" s="177">
        <f t="shared" si="19"/>
        <v>616.26274704228786</v>
      </c>
      <c r="T145" s="177">
        <f t="shared" si="20"/>
        <v>-40537.929519609199</v>
      </c>
      <c r="AM145" s="184">
        <f t="shared" si="21"/>
        <v>0</v>
      </c>
    </row>
    <row r="146" spans="1:39" s="3" customFormat="1" ht="13.5" customHeight="1" x14ac:dyDescent="0.2">
      <c r="A146" s="7"/>
      <c r="M146" s="175" t="str">
        <f>+VLOOKUP(M145,índices!$G:$H,2,0)</f>
        <v>Marzo</v>
      </c>
      <c r="N146" s="176">
        <f t="shared" si="22"/>
        <v>2033</v>
      </c>
      <c r="O146" s="177">
        <f t="shared" si="23"/>
        <v>-40537.929519609199</v>
      </c>
      <c r="P146" s="177">
        <f t="shared" si="17"/>
        <v>333.48427406993881</v>
      </c>
      <c r="Q146" s="177">
        <f t="shared" si="18"/>
        <v>-287.14366743056519</v>
      </c>
      <c r="R146" s="62"/>
      <c r="S146" s="177">
        <f t="shared" si="19"/>
        <v>620.62794150050399</v>
      </c>
      <c r="T146" s="177">
        <f t="shared" si="20"/>
        <v>-41158.557461109704</v>
      </c>
      <c r="AM146" s="184">
        <f t="shared" si="21"/>
        <v>0</v>
      </c>
    </row>
    <row r="147" spans="1:39" s="3" customFormat="1" ht="13.5" customHeight="1" x14ac:dyDescent="0.2">
      <c r="A147" s="7"/>
      <c r="M147" s="175" t="str">
        <f>+VLOOKUP(M146,índices!$G:$H,2,0)</f>
        <v>Abril</v>
      </c>
      <c r="N147" s="176">
        <f t="shared" si="22"/>
        <v>2033</v>
      </c>
      <c r="O147" s="177">
        <f t="shared" si="23"/>
        <v>-41158.557461109704</v>
      </c>
      <c r="P147" s="177">
        <f t="shared" si="17"/>
        <v>333.48427406993881</v>
      </c>
      <c r="Q147" s="177">
        <f t="shared" si="18"/>
        <v>-291.53978201619378</v>
      </c>
      <c r="R147" s="62"/>
      <c r="S147" s="177">
        <f t="shared" si="19"/>
        <v>625.02405608613253</v>
      </c>
      <c r="T147" s="177">
        <f t="shared" si="20"/>
        <v>-41783.581517195838</v>
      </c>
      <c r="AM147" s="184">
        <f t="shared" si="21"/>
        <v>0</v>
      </c>
    </row>
    <row r="148" spans="1:39" s="3" customFormat="1" ht="13.5" customHeight="1" x14ac:dyDescent="0.2">
      <c r="A148" s="7"/>
      <c r="M148" s="175" t="str">
        <f>+VLOOKUP(M147,índices!$G:$H,2,0)</f>
        <v>Mayo</v>
      </c>
      <c r="N148" s="176">
        <f t="shared" si="22"/>
        <v>2033</v>
      </c>
      <c r="O148" s="177">
        <f t="shared" si="23"/>
        <v>-41783.581517195838</v>
      </c>
      <c r="P148" s="177">
        <f t="shared" si="17"/>
        <v>333.48427406993881</v>
      </c>
      <c r="Q148" s="177">
        <f t="shared" si="18"/>
        <v>-295.9670357468039</v>
      </c>
      <c r="R148" s="62"/>
      <c r="S148" s="177">
        <f t="shared" si="19"/>
        <v>629.45130981674265</v>
      </c>
      <c r="T148" s="177">
        <f t="shared" si="20"/>
        <v>-42413.032827012583</v>
      </c>
      <c r="AM148" s="184">
        <f t="shared" si="21"/>
        <v>0</v>
      </c>
    </row>
    <row r="149" spans="1:39" s="3" customFormat="1" ht="13.5" customHeight="1" x14ac:dyDescent="0.2">
      <c r="A149" s="7"/>
      <c r="M149" s="175" t="str">
        <f>+VLOOKUP(M148,índices!$G:$H,2,0)</f>
        <v>Junio</v>
      </c>
      <c r="N149" s="176">
        <f t="shared" si="22"/>
        <v>2033</v>
      </c>
      <c r="O149" s="177">
        <f t="shared" si="23"/>
        <v>-42413.032827012583</v>
      </c>
      <c r="P149" s="177">
        <f t="shared" si="17"/>
        <v>333.48427406993881</v>
      </c>
      <c r="Q149" s="177">
        <f t="shared" si="18"/>
        <v>-300.42564919133918</v>
      </c>
      <c r="R149" s="62"/>
      <c r="S149" s="177">
        <f t="shared" si="19"/>
        <v>633.90992326127798</v>
      </c>
      <c r="T149" s="177">
        <f t="shared" si="20"/>
        <v>-43046.942750273862</v>
      </c>
      <c r="AM149" s="184">
        <f t="shared" si="21"/>
        <v>0</v>
      </c>
    </row>
    <row r="150" spans="1:39" s="3" customFormat="1" ht="13.5" customHeight="1" x14ac:dyDescent="0.2">
      <c r="A150" s="7"/>
      <c r="M150" s="175" t="str">
        <f>+VLOOKUP(M149,índices!$G:$H,2,0)</f>
        <v>Julio</v>
      </c>
      <c r="N150" s="176">
        <f t="shared" si="22"/>
        <v>2033</v>
      </c>
      <c r="O150" s="177">
        <f t="shared" si="23"/>
        <v>-43046.942750273862</v>
      </c>
      <c r="P150" s="177">
        <f t="shared" si="17"/>
        <v>333.48427406993881</v>
      </c>
      <c r="Q150" s="177">
        <f t="shared" si="18"/>
        <v>-304.91584448110655</v>
      </c>
      <c r="R150" s="62"/>
      <c r="S150" s="177">
        <f t="shared" si="19"/>
        <v>638.40011855104535</v>
      </c>
      <c r="T150" s="177">
        <f t="shared" si="20"/>
        <v>-43685.342868824904</v>
      </c>
      <c r="AM150" s="184">
        <f t="shared" si="21"/>
        <v>0</v>
      </c>
    </row>
    <row r="151" spans="1:39" s="3" customFormat="1" ht="13.5" customHeight="1" x14ac:dyDescent="0.2">
      <c r="A151" s="7"/>
      <c r="M151" s="175" t="str">
        <f>+VLOOKUP(M150,índices!$G:$H,2,0)</f>
        <v>Agosto</v>
      </c>
      <c r="N151" s="176">
        <f t="shared" si="22"/>
        <v>2033</v>
      </c>
      <c r="O151" s="177">
        <f t="shared" si="23"/>
        <v>-43685.342868824904</v>
      </c>
      <c r="P151" s="177">
        <f t="shared" si="17"/>
        <v>333.48427406993881</v>
      </c>
      <c r="Q151" s="177">
        <f t="shared" si="18"/>
        <v>-309.43784532084311</v>
      </c>
      <c r="R151" s="62"/>
      <c r="S151" s="177">
        <f t="shared" si="19"/>
        <v>642.92211939078197</v>
      </c>
      <c r="T151" s="177">
        <f t="shared" si="20"/>
        <v>-44328.264988215684</v>
      </c>
      <c r="AM151" s="184">
        <f t="shared" si="21"/>
        <v>0</v>
      </c>
    </row>
    <row r="152" spans="1:39" s="3" customFormat="1" ht="13.5" customHeight="1" x14ac:dyDescent="0.2">
      <c r="A152" s="7"/>
      <c r="M152" s="175" t="str">
        <f>+VLOOKUP(M151,índices!$G:$H,2,0)</f>
        <v>Septiembre</v>
      </c>
      <c r="N152" s="176">
        <f t="shared" si="22"/>
        <v>2033</v>
      </c>
      <c r="O152" s="177">
        <f t="shared" si="23"/>
        <v>-44328.264988215684</v>
      </c>
      <c r="P152" s="177">
        <f t="shared" si="17"/>
        <v>333.48427406993881</v>
      </c>
      <c r="Q152" s="177">
        <f t="shared" si="18"/>
        <v>-313.99187699986112</v>
      </c>
      <c r="R152" s="62"/>
      <c r="S152" s="177">
        <f t="shared" si="19"/>
        <v>647.47615106979993</v>
      </c>
      <c r="T152" s="177">
        <f t="shared" si="20"/>
        <v>-44975.741139285485</v>
      </c>
      <c r="AM152" s="184">
        <f t="shared" si="21"/>
        <v>0</v>
      </c>
    </row>
    <row r="153" spans="1:39" s="3" customFormat="1" ht="13.5" customHeight="1" x14ac:dyDescent="0.2">
      <c r="A153" s="7"/>
      <c r="M153" s="175" t="str">
        <f>+VLOOKUP(M152,índices!$G:$H,2,0)</f>
        <v>Octubre</v>
      </c>
      <c r="N153" s="176">
        <f t="shared" si="22"/>
        <v>2033</v>
      </c>
      <c r="O153" s="177">
        <f t="shared" si="23"/>
        <v>-44975.741139285485</v>
      </c>
      <c r="P153" s="177">
        <f t="shared" si="17"/>
        <v>333.48427406993881</v>
      </c>
      <c r="Q153" s="177">
        <f t="shared" si="18"/>
        <v>-318.57816640327218</v>
      </c>
      <c r="R153" s="62"/>
      <c r="S153" s="177">
        <f t="shared" si="19"/>
        <v>652.06244047321093</v>
      </c>
      <c r="T153" s="177">
        <f t="shared" si="20"/>
        <v>-45627.803579758693</v>
      </c>
      <c r="AM153" s="184">
        <f t="shared" si="21"/>
        <v>0</v>
      </c>
    </row>
    <row r="154" spans="1:39" s="3" customFormat="1" ht="13.5" customHeight="1" x14ac:dyDescent="0.2">
      <c r="A154" s="7"/>
      <c r="M154" s="175" t="str">
        <f>+VLOOKUP(M153,índices!$G:$H,2,0)</f>
        <v>Noviembre</v>
      </c>
      <c r="N154" s="176">
        <f t="shared" si="22"/>
        <v>2033</v>
      </c>
      <c r="O154" s="177">
        <f t="shared" si="23"/>
        <v>-45627.803579758693</v>
      </c>
      <c r="P154" s="177">
        <f t="shared" si="17"/>
        <v>333.48427406993881</v>
      </c>
      <c r="Q154" s="177">
        <f t="shared" si="18"/>
        <v>-323.19694202329077</v>
      </c>
      <c r="R154" s="62"/>
      <c r="S154" s="177">
        <f t="shared" si="19"/>
        <v>656.68121609322952</v>
      </c>
      <c r="T154" s="177">
        <f t="shared" si="20"/>
        <v>-46284.484795851924</v>
      </c>
      <c r="AM154" s="184">
        <f t="shared" si="21"/>
        <v>0</v>
      </c>
    </row>
    <row r="155" spans="1:39" s="3" customFormat="1" ht="13.5" customHeight="1" x14ac:dyDescent="0.2">
      <c r="A155" s="7"/>
      <c r="M155" s="175" t="str">
        <f>+VLOOKUP(M154,índices!$G:$H,2,0)</f>
        <v>Diciembre</v>
      </c>
      <c r="N155" s="176">
        <f t="shared" si="22"/>
        <v>2033</v>
      </c>
      <c r="O155" s="177">
        <f t="shared" si="23"/>
        <v>-46284.484795851924</v>
      </c>
      <c r="P155" s="177">
        <f t="shared" si="17"/>
        <v>333.48427406993881</v>
      </c>
      <c r="Q155" s="177">
        <f t="shared" si="18"/>
        <v>-327.8484339706178</v>
      </c>
      <c r="R155" s="62"/>
      <c r="S155" s="177">
        <f t="shared" si="19"/>
        <v>661.33270804055655</v>
      </c>
      <c r="T155" s="177">
        <f t="shared" si="20"/>
        <v>-46945.817503892482</v>
      </c>
      <c r="AM155" s="184">
        <f t="shared" si="21"/>
        <v>0</v>
      </c>
    </row>
    <row r="156" spans="1:39" s="3" customFormat="1" ht="13.5" customHeight="1" x14ac:dyDescent="0.2">
      <c r="A156" s="7"/>
      <c r="M156" s="175" t="str">
        <f>+VLOOKUP(M155,índices!$G:$H,2,0)</f>
        <v>Enero</v>
      </c>
      <c r="N156" s="176">
        <f t="shared" si="22"/>
        <v>2034</v>
      </c>
      <c r="O156" s="177">
        <f t="shared" si="23"/>
        <v>-46945.817503892482</v>
      </c>
      <c r="P156" s="177">
        <f t="shared" si="17"/>
        <v>333.48427406993881</v>
      </c>
      <c r="Q156" s="177">
        <f t="shared" si="18"/>
        <v>-332.5328739859051</v>
      </c>
      <c r="R156" s="62"/>
      <c r="S156" s="177">
        <f t="shared" si="19"/>
        <v>666.0171480558439</v>
      </c>
      <c r="T156" s="177">
        <f t="shared" si="20"/>
        <v>-47611.834651948324</v>
      </c>
      <c r="AM156" s="184">
        <f t="shared" si="21"/>
        <v>0</v>
      </c>
    </row>
    <row r="157" spans="1:39" s="3" customFormat="1" ht="13.5" customHeight="1" x14ac:dyDescent="0.2">
      <c r="A157" s="7"/>
      <c r="M157" s="175" t="str">
        <f>+VLOOKUP(M156,índices!$G:$H,2,0)</f>
        <v>Febrero</v>
      </c>
      <c r="N157" s="176">
        <f t="shared" si="22"/>
        <v>2034</v>
      </c>
      <c r="O157" s="177">
        <f t="shared" si="23"/>
        <v>-47611.834651948324</v>
      </c>
      <c r="P157" s="177">
        <f t="shared" si="17"/>
        <v>333.48427406993881</v>
      </c>
      <c r="Q157" s="177">
        <f t="shared" si="18"/>
        <v>-337.25049545130065</v>
      </c>
      <c r="R157" s="62"/>
      <c r="S157" s="177">
        <f t="shared" si="19"/>
        <v>670.73476952123951</v>
      </c>
      <c r="T157" s="177">
        <f t="shared" si="20"/>
        <v>-48282.569421469561</v>
      </c>
      <c r="AM157" s="184">
        <f t="shared" si="21"/>
        <v>0</v>
      </c>
    </row>
    <row r="158" spans="1:39" s="3" customFormat="1" ht="13.5" customHeight="1" x14ac:dyDescent="0.2">
      <c r="A158" s="7"/>
      <c r="M158" s="175" t="str">
        <f>+VLOOKUP(M157,índices!$G:$H,2,0)</f>
        <v>Marzo</v>
      </c>
      <c r="N158" s="176">
        <f t="shared" si="22"/>
        <v>2034</v>
      </c>
      <c r="O158" s="177">
        <f t="shared" si="23"/>
        <v>-48282.569421469561</v>
      </c>
      <c r="P158" s="177">
        <f t="shared" si="17"/>
        <v>333.48427406993881</v>
      </c>
      <c r="Q158" s="177">
        <f t="shared" si="18"/>
        <v>-342.00153340207606</v>
      </c>
      <c r="R158" s="62"/>
      <c r="S158" s="177">
        <f t="shared" si="19"/>
        <v>675.48580747201481</v>
      </c>
      <c r="T158" s="177">
        <f t="shared" si="20"/>
        <v>-48958.055228941579</v>
      </c>
      <c r="AM158" s="184">
        <f t="shared" si="21"/>
        <v>0</v>
      </c>
    </row>
    <row r="159" spans="1:39" s="3" customFormat="1" ht="13.5" customHeight="1" x14ac:dyDescent="0.2">
      <c r="A159" s="7"/>
      <c r="M159" s="175" t="str">
        <f>+VLOOKUP(M158,índices!$G:$H,2,0)</f>
        <v>Abril</v>
      </c>
      <c r="N159" s="176">
        <f t="shared" si="22"/>
        <v>2034</v>
      </c>
      <c r="O159" s="177">
        <f t="shared" si="23"/>
        <v>-48958.055228941579</v>
      </c>
      <c r="P159" s="177">
        <f t="shared" si="17"/>
        <v>333.48427406993881</v>
      </c>
      <c r="Q159" s="177">
        <f t="shared" si="18"/>
        <v>-346.78622453833623</v>
      </c>
      <c r="R159" s="62"/>
      <c r="S159" s="177">
        <f t="shared" si="19"/>
        <v>680.27049860827503</v>
      </c>
      <c r="T159" s="177">
        <f t="shared" si="20"/>
        <v>-49638.325727549854</v>
      </c>
      <c r="AM159" s="184">
        <f t="shared" si="21"/>
        <v>0</v>
      </c>
    </row>
    <row r="160" spans="1:39" s="3" customFormat="1" ht="13.5" customHeight="1" x14ac:dyDescent="0.2">
      <c r="A160" s="7"/>
      <c r="M160" s="175" t="str">
        <f>+VLOOKUP(M159,índices!$G:$H,2,0)</f>
        <v>Mayo</v>
      </c>
      <c r="N160" s="176">
        <f t="shared" si="22"/>
        <v>2034</v>
      </c>
      <c r="O160" s="177">
        <f t="shared" si="23"/>
        <v>-49638.325727549854</v>
      </c>
      <c r="P160" s="177">
        <f t="shared" si="17"/>
        <v>333.48427406993881</v>
      </c>
      <c r="Q160" s="177">
        <f t="shared" si="18"/>
        <v>-351.6048072368115</v>
      </c>
      <c r="R160" s="62"/>
      <c r="S160" s="177">
        <f t="shared" si="19"/>
        <v>685.08908130675036</v>
      </c>
      <c r="T160" s="177">
        <f t="shared" si="20"/>
        <v>-50323.414808856607</v>
      </c>
      <c r="AM160" s="184">
        <f t="shared" si="21"/>
        <v>0</v>
      </c>
    </row>
    <row r="161" spans="1:39" s="3" customFormat="1" ht="13.5" customHeight="1" x14ac:dyDescent="0.2">
      <c r="A161" s="7"/>
      <c r="M161" s="175" t="str">
        <f>+VLOOKUP(M160,índices!$G:$H,2,0)</f>
        <v>Junio</v>
      </c>
      <c r="N161" s="176">
        <f t="shared" si="22"/>
        <v>2034</v>
      </c>
      <c r="O161" s="177">
        <f t="shared" si="23"/>
        <v>-50323.414808856607</v>
      </c>
      <c r="P161" s="177">
        <f t="shared" si="17"/>
        <v>333.48427406993881</v>
      </c>
      <c r="Q161" s="177">
        <f t="shared" si="18"/>
        <v>-356.45752156273431</v>
      </c>
      <c r="R161" s="62"/>
      <c r="S161" s="177">
        <f t="shared" si="19"/>
        <v>689.94179563267312</v>
      </c>
      <c r="T161" s="177">
        <f t="shared" si="20"/>
        <v>-51013.35660448928</v>
      </c>
      <c r="AM161" s="184">
        <f t="shared" si="21"/>
        <v>0</v>
      </c>
    </row>
    <row r="162" spans="1:39" s="3" customFormat="1" ht="13.5" customHeight="1" x14ac:dyDescent="0.2">
      <c r="A162" s="7"/>
      <c r="M162" s="175" t="str">
        <f>+VLOOKUP(M161,índices!$G:$H,2,0)</f>
        <v>Julio</v>
      </c>
      <c r="N162" s="176">
        <f t="shared" si="22"/>
        <v>2034</v>
      </c>
      <c r="O162" s="177">
        <f t="shared" si="23"/>
        <v>-51013.35660448928</v>
      </c>
      <c r="P162" s="177">
        <f t="shared" si="17"/>
        <v>333.48427406993881</v>
      </c>
      <c r="Q162" s="177">
        <f t="shared" si="18"/>
        <v>-361.34460928179908</v>
      </c>
      <c r="R162" s="62"/>
      <c r="S162" s="177">
        <f t="shared" si="19"/>
        <v>694.82888335173789</v>
      </c>
      <c r="T162" s="177">
        <f t="shared" si="20"/>
        <v>-51708.185487841016</v>
      </c>
      <c r="AM162" s="184">
        <f t="shared" si="21"/>
        <v>0</v>
      </c>
    </row>
    <row r="163" spans="1:39" s="3" customFormat="1" ht="13.5" customHeight="1" x14ac:dyDescent="0.2">
      <c r="A163" s="7"/>
      <c r="M163" s="175" t="str">
        <f>+VLOOKUP(M162,índices!$G:$H,2,0)</f>
        <v>Agosto</v>
      </c>
      <c r="N163" s="176">
        <f t="shared" si="22"/>
        <v>2034</v>
      </c>
      <c r="O163" s="177">
        <f t="shared" si="23"/>
        <v>-51708.185487841016</v>
      </c>
      <c r="P163" s="177">
        <f t="shared" si="17"/>
        <v>333.48427406993881</v>
      </c>
      <c r="Q163" s="177">
        <f t="shared" si="18"/>
        <v>-366.26631387220721</v>
      </c>
      <c r="R163" s="62"/>
      <c r="S163" s="177">
        <f t="shared" si="19"/>
        <v>699.75058794214601</v>
      </c>
      <c r="T163" s="177">
        <f t="shared" si="20"/>
        <v>-52407.93607578316</v>
      </c>
      <c r="AM163" s="184">
        <f t="shared" si="21"/>
        <v>0</v>
      </c>
    </row>
    <row r="164" spans="1:39" s="3" customFormat="1" ht="13.5" customHeight="1" x14ac:dyDescent="0.2">
      <c r="A164" s="7"/>
      <c r="M164" s="175" t="str">
        <f>+VLOOKUP(M163,índices!$G:$H,2,0)</f>
        <v>Septiembre</v>
      </c>
      <c r="N164" s="176">
        <f t="shared" si="22"/>
        <v>2034</v>
      </c>
      <c r="O164" s="177">
        <f t="shared" si="23"/>
        <v>-52407.93607578316</v>
      </c>
      <c r="P164" s="177">
        <f t="shared" si="17"/>
        <v>333.48427406993881</v>
      </c>
      <c r="Q164" s="177">
        <f t="shared" si="18"/>
        <v>-371.22288053679739</v>
      </c>
      <c r="R164" s="62"/>
      <c r="S164" s="177">
        <f t="shared" si="19"/>
        <v>704.70715460673614</v>
      </c>
      <c r="T164" s="177">
        <f t="shared" si="20"/>
        <v>-53112.643230389898</v>
      </c>
      <c r="AM164" s="184">
        <f t="shared" si="21"/>
        <v>0</v>
      </c>
    </row>
    <row r="165" spans="1:39" s="3" customFormat="1" ht="13.5" customHeight="1" x14ac:dyDescent="0.2">
      <c r="A165" s="7"/>
      <c r="M165" s="175" t="str">
        <f>+VLOOKUP(M164,índices!$G:$H,2,0)</f>
        <v>Octubre</v>
      </c>
      <c r="N165" s="176">
        <f t="shared" si="22"/>
        <v>2034</v>
      </c>
      <c r="O165" s="177">
        <f t="shared" si="23"/>
        <v>-53112.643230389898</v>
      </c>
      <c r="P165" s="177">
        <f t="shared" si="17"/>
        <v>333.48427406993881</v>
      </c>
      <c r="Q165" s="177">
        <f t="shared" si="18"/>
        <v>-376.21455621526178</v>
      </c>
      <c r="R165" s="62"/>
      <c r="S165" s="177">
        <f t="shared" si="19"/>
        <v>709.69883028520053</v>
      </c>
      <c r="T165" s="177">
        <f t="shared" si="20"/>
        <v>-53822.342060675102</v>
      </c>
      <c r="AM165" s="184">
        <f t="shared" si="21"/>
        <v>0</v>
      </c>
    </row>
    <row r="166" spans="1:39" s="3" customFormat="1" ht="13.5" customHeight="1" x14ac:dyDescent="0.2">
      <c r="A166" s="7"/>
      <c r="M166" s="175" t="str">
        <f>+VLOOKUP(M165,índices!$G:$H,2,0)</f>
        <v>Noviembre</v>
      </c>
      <c r="N166" s="176">
        <f t="shared" si="22"/>
        <v>2034</v>
      </c>
      <c r="O166" s="177">
        <f t="shared" si="23"/>
        <v>-53822.342060675102</v>
      </c>
      <c r="P166" s="177">
        <f t="shared" si="17"/>
        <v>333.48427406993881</v>
      </c>
      <c r="Q166" s="177">
        <f t="shared" si="18"/>
        <v>-381.24158959644865</v>
      </c>
      <c r="R166" s="62"/>
      <c r="S166" s="177">
        <f t="shared" si="19"/>
        <v>714.72586366638745</v>
      </c>
      <c r="T166" s="177">
        <f t="shared" si="20"/>
        <v>-54537.067924341492</v>
      </c>
      <c r="AM166" s="184">
        <f t="shared" si="21"/>
        <v>0</v>
      </c>
    </row>
    <row r="167" spans="1:39" s="3" customFormat="1" ht="13.5" customHeight="1" x14ac:dyDescent="0.2">
      <c r="A167" s="7"/>
      <c r="M167" s="175" t="str">
        <f>+VLOOKUP(M166,índices!$G:$H,2,0)</f>
        <v>Diciembre</v>
      </c>
      <c r="N167" s="176">
        <f t="shared" si="22"/>
        <v>2034</v>
      </c>
      <c r="O167" s="177">
        <f t="shared" si="23"/>
        <v>-54537.067924341492</v>
      </c>
      <c r="P167" s="177">
        <f t="shared" si="17"/>
        <v>333.48427406993881</v>
      </c>
      <c r="Q167" s="177">
        <f t="shared" si="18"/>
        <v>-386.30423113075227</v>
      </c>
      <c r="R167" s="62"/>
      <c r="S167" s="177">
        <f t="shared" si="19"/>
        <v>719.78850520069113</v>
      </c>
      <c r="T167" s="177">
        <f t="shared" si="20"/>
        <v>-55256.856429542182</v>
      </c>
      <c r="AM167" s="184">
        <f t="shared" si="21"/>
        <v>0</v>
      </c>
    </row>
    <row r="168" spans="1:39" s="3" customFormat="1" ht="13.5" customHeight="1" x14ac:dyDescent="0.2">
      <c r="A168" s="7"/>
      <c r="M168" s="175" t="str">
        <f>+VLOOKUP(M167,índices!$G:$H,2,0)</f>
        <v>Enero</v>
      </c>
      <c r="N168" s="176">
        <f t="shared" si="22"/>
        <v>2035</v>
      </c>
      <c r="O168" s="177">
        <f t="shared" si="23"/>
        <v>-55256.856429542182</v>
      </c>
      <c r="P168" s="177">
        <f t="shared" si="17"/>
        <v>333.48427406993881</v>
      </c>
      <c r="Q168" s="177">
        <f t="shared" si="18"/>
        <v>-391.40273304259051</v>
      </c>
      <c r="R168" s="62"/>
      <c r="S168" s="177">
        <f t="shared" si="19"/>
        <v>724.88700711252932</v>
      </c>
      <c r="T168" s="177">
        <f t="shared" si="20"/>
        <v>-55981.74343665471</v>
      </c>
      <c r="AM168" s="184">
        <f t="shared" si="21"/>
        <v>0</v>
      </c>
    </row>
    <row r="169" spans="1:39" s="3" customFormat="1" ht="13.5" customHeight="1" x14ac:dyDescent="0.2">
      <c r="A169" s="7"/>
      <c r="M169" s="175" t="str">
        <f>+VLOOKUP(M168,índices!$G:$H,2,0)</f>
        <v>Febrero</v>
      </c>
      <c r="N169" s="176">
        <f t="shared" si="22"/>
        <v>2035</v>
      </c>
      <c r="O169" s="177">
        <f t="shared" si="23"/>
        <v>-55981.74343665471</v>
      </c>
      <c r="P169" s="177">
        <f t="shared" si="17"/>
        <v>333.48427406993881</v>
      </c>
      <c r="Q169" s="177">
        <f t="shared" si="18"/>
        <v>-396.53734934297091</v>
      </c>
      <c r="R169" s="62"/>
      <c r="S169" s="177">
        <f t="shared" si="19"/>
        <v>730.02162341290978</v>
      </c>
      <c r="T169" s="177">
        <f t="shared" si="20"/>
        <v>-56711.765060067621</v>
      </c>
      <c r="AM169" s="184">
        <f t="shared" si="21"/>
        <v>0</v>
      </c>
    </row>
    <row r="170" spans="1:39" s="3" customFormat="1" ht="13.5" customHeight="1" x14ac:dyDescent="0.2">
      <c r="A170" s="7"/>
      <c r="M170" s="175" t="str">
        <f>+VLOOKUP(M169,índices!$G:$H,2,0)</f>
        <v>Marzo</v>
      </c>
      <c r="N170" s="176">
        <f t="shared" si="22"/>
        <v>2035</v>
      </c>
      <c r="O170" s="177">
        <f t="shared" si="23"/>
        <v>-56711.765060067621</v>
      </c>
      <c r="P170" s="177">
        <f t="shared" si="17"/>
        <v>333.48427406993881</v>
      </c>
      <c r="Q170" s="177">
        <f t="shared" si="18"/>
        <v>-401.70833584214569</v>
      </c>
      <c r="R170" s="62"/>
      <c r="S170" s="177">
        <f t="shared" si="19"/>
        <v>735.19260991208444</v>
      </c>
      <c r="T170" s="177">
        <f t="shared" si="20"/>
        <v>-57446.957669979703</v>
      </c>
      <c r="AM170" s="184">
        <f t="shared" si="21"/>
        <v>0</v>
      </c>
    </row>
    <row r="171" spans="1:39" s="3" customFormat="1" ht="13.5" customHeight="1" x14ac:dyDescent="0.2">
      <c r="A171" s="7"/>
      <c r="M171" s="175" t="str">
        <f>+VLOOKUP(M170,índices!$G:$H,2,0)</f>
        <v>Abril</v>
      </c>
      <c r="N171" s="176">
        <f t="shared" si="22"/>
        <v>2035</v>
      </c>
      <c r="O171" s="177">
        <f t="shared" si="23"/>
        <v>-57446.957669979703</v>
      </c>
      <c r="P171" s="177">
        <f t="shared" si="17"/>
        <v>333.48427406993881</v>
      </c>
      <c r="Q171" s="177">
        <f t="shared" si="18"/>
        <v>-406.91595016235624</v>
      </c>
      <c r="R171" s="62"/>
      <c r="S171" s="177">
        <f t="shared" si="19"/>
        <v>740.40022423229505</v>
      </c>
      <c r="T171" s="177">
        <f t="shared" si="20"/>
        <v>-58187.357894212</v>
      </c>
      <c r="AM171" s="184">
        <f t="shared" si="21"/>
        <v>0</v>
      </c>
    </row>
    <row r="172" spans="1:39" s="3" customFormat="1" ht="13.5" customHeight="1" x14ac:dyDescent="0.2">
      <c r="A172" s="7"/>
      <c r="M172" s="175" t="str">
        <f>+VLOOKUP(M171,índices!$G:$H,2,0)</f>
        <v>Mayo</v>
      </c>
      <c r="N172" s="176">
        <f t="shared" si="22"/>
        <v>2035</v>
      </c>
      <c r="O172" s="177">
        <f t="shared" si="23"/>
        <v>-58187.357894212</v>
      </c>
      <c r="P172" s="177">
        <f t="shared" si="17"/>
        <v>333.48427406993881</v>
      </c>
      <c r="Q172" s="177">
        <f t="shared" si="18"/>
        <v>-412.16045175066836</v>
      </c>
      <c r="R172" s="62"/>
      <c r="S172" s="177">
        <f t="shared" si="19"/>
        <v>745.64472582060716</v>
      </c>
      <c r="T172" s="177">
        <f t="shared" si="20"/>
        <v>-58933.00262003261</v>
      </c>
      <c r="AM172" s="184">
        <f t="shared" si="21"/>
        <v>0</v>
      </c>
    </row>
    <row r="173" spans="1:39" s="3" customFormat="1" ht="13.5" customHeight="1" x14ac:dyDescent="0.2">
      <c r="A173" s="7"/>
      <c r="M173" s="175" t="str">
        <f>+VLOOKUP(M172,índices!$G:$H,2,0)</f>
        <v>Junio</v>
      </c>
      <c r="N173" s="176">
        <f t="shared" si="22"/>
        <v>2035</v>
      </c>
      <c r="O173" s="177">
        <f t="shared" si="23"/>
        <v>-58933.00262003261</v>
      </c>
      <c r="P173" s="177">
        <f t="shared" si="17"/>
        <v>333.48427406993881</v>
      </c>
      <c r="Q173" s="177">
        <f t="shared" si="18"/>
        <v>-417.44210189189766</v>
      </c>
      <c r="R173" s="62"/>
      <c r="S173" s="177">
        <f t="shared" si="19"/>
        <v>750.92637596183647</v>
      </c>
      <c r="T173" s="177">
        <f t="shared" si="20"/>
        <v>-59683.928995994444</v>
      </c>
      <c r="AM173" s="184">
        <f t="shared" si="21"/>
        <v>0</v>
      </c>
    </row>
    <row r="174" spans="1:39" s="3" customFormat="1" ht="13.5" customHeight="1" x14ac:dyDescent="0.2">
      <c r="A174" s="7"/>
      <c r="M174" s="175" t="str">
        <f>+VLOOKUP(M173,índices!$G:$H,2,0)</f>
        <v>Julio</v>
      </c>
      <c r="N174" s="176">
        <f t="shared" si="22"/>
        <v>2035</v>
      </c>
      <c r="O174" s="177">
        <f t="shared" si="23"/>
        <v>-59683.928995994444</v>
      </c>
      <c r="P174" s="177">
        <f t="shared" si="17"/>
        <v>333.48427406993881</v>
      </c>
      <c r="Q174" s="177">
        <f t="shared" si="18"/>
        <v>-422.76116372162733</v>
      </c>
      <c r="R174" s="62"/>
      <c r="S174" s="177">
        <f t="shared" si="19"/>
        <v>756.24543779156613</v>
      </c>
      <c r="T174" s="177">
        <f t="shared" si="20"/>
        <v>-60440.174433786007</v>
      </c>
      <c r="AM174" s="184">
        <f t="shared" si="21"/>
        <v>0</v>
      </c>
    </row>
    <row r="175" spans="1:39" s="3" customFormat="1" ht="13.5" customHeight="1" x14ac:dyDescent="0.2">
      <c r="A175" s="7"/>
      <c r="M175" s="175" t="str">
        <f>+VLOOKUP(M174,índices!$G:$H,2,0)</f>
        <v>Agosto</v>
      </c>
      <c r="N175" s="176">
        <f t="shared" si="22"/>
        <v>2035</v>
      </c>
      <c r="O175" s="177">
        <f t="shared" si="23"/>
        <v>-60440.174433786007</v>
      </c>
      <c r="P175" s="177">
        <f t="shared" si="17"/>
        <v>333.48427406993881</v>
      </c>
      <c r="Q175" s="177">
        <f t="shared" si="18"/>
        <v>-428.11790223931757</v>
      </c>
      <c r="R175" s="62"/>
      <c r="S175" s="177">
        <f t="shared" si="19"/>
        <v>761.60217630925638</v>
      </c>
      <c r="T175" s="177">
        <f t="shared" si="20"/>
        <v>-61201.776610095265</v>
      </c>
      <c r="AM175" s="184">
        <f t="shared" si="21"/>
        <v>0</v>
      </c>
    </row>
    <row r="176" spans="1:39" s="3" customFormat="1" ht="13.5" customHeight="1" x14ac:dyDescent="0.2">
      <c r="A176" s="7"/>
      <c r="M176" s="175" t="str">
        <f>+VLOOKUP(M175,índices!$G:$H,2,0)</f>
        <v>Septiembre</v>
      </c>
      <c r="N176" s="176">
        <f t="shared" si="22"/>
        <v>2035</v>
      </c>
      <c r="O176" s="177">
        <f t="shared" si="23"/>
        <v>-61201.776610095265</v>
      </c>
      <c r="P176" s="177">
        <f t="shared" si="17"/>
        <v>333.48427406993881</v>
      </c>
      <c r="Q176" s="177">
        <f t="shared" si="18"/>
        <v>-433.51258432150814</v>
      </c>
      <c r="R176" s="62"/>
      <c r="S176" s="177">
        <f t="shared" si="19"/>
        <v>766.99685839144695</v>
      </c>
      <c r="T176" s="177">
        <f t="shared" si="20"/>
        <v>-61968.77346848671</v>
      </c>
      <c r="AM176" s="184">
        <f t="shared" si="21"/>
        <v>0</v>
      </c>
    </row>
    <row r="177" spans="1:39" s="3" customFormat="1" ht="13.5" customHeight="1" x14ac:dyDescent="0.2">
      <c r="A177" s="7"/>
      <c r="M177" s="175" t="str">
        <f>+VLOOKUP(M176,índices!$G:$H,2,0)</f>
        <v>Octubre</v>
      </c>
      <c r="N177" s="176">
        <f t="shared" si="22"/>
        <v>2035</v>
      </c>
      <c r="O177" s="177">
        <f t="shared" si="23"/>
        <v>-61968.77346848671</v>
      </c>
      <c r="P177" s="177">
        <f t="shared" si="17"/>
        <v>333.48427406993881</v>
      </c>
      <c r="Q177" s="177">
        <f t="shared" si="18"/>
        <v>-438.94547873511425</v>
      </c>
      <c r="R177" s="62"/>
      <c r="S177" s="177">
        <f t="shared" si="19"/>
        <v>772.42975280505311</v>
      </c>
      <c r="T177" s="177">
        <f t="shared" si="20"/>
        <v>-62741.203221291762</v>
      </c>
      <c r="AM177" s="184">
        <f t="shared" si="21"/>
        <v>0</v>
      </c>
    </row>
    <row r="178" spans="1:39" s="3" customFormat="1" ht="13.5" customHeight="1" x14ac:dyDescent="0.2">
      <c r="A178" s="7"/>
      <c r="M178" s="175" t="str">
        <f>+VLOOKUP(M177,índices!$G:$H,2,0)</f>
        <v>Noviembre</v>
      </c>
      <c r="N178" s="176">
        <f t="shared" si="22"/>
        <v>2035</v>
      </c>
      <c r="O178" s="177">
        <f t="shared" si="23"/>
        <v>-62741.203221291762</v>
      </c>
      <c r="P178" s="177">
        <f t="shared" si="17"/>
        <v>333.48427406993881</v>
      </c>
      <c r="Q178" s="177">
        <f t="shared" si="18"/>
        <v>-444.41685615081667</v>
      </c>
      <c r="R178" s="62"/>
      <c r="S178" s="177">
        <f t="shared" si="19"/>
        <v>777.90113022075548</v>
      </c>
      <c r="T178" s="177">
        <f t="shared" si="20"/>
        <v>-63519.10435151252</v>
      </c>
      <c r="AM178" s="184">
        <f t="shared" si="21"/>
        <v>0</v>
      </c>
    </row>
    <row r="179" spans="1:39" s="3" customFormat="1" ht="13.5" customHeight="1" x14ac:dyDescent="0.2">
      <c r="A179" s="7"/>
      <c r="M179" s="175" t="str">
        <f>+VLOOKUP(M178,índices!$G:$H,2,0)</f>
        <v>Diciembre</v>
      </c>
      <c r="N179" s="176">
        <f t="shared" si="22"/>
        <v>2035</v>
      </c>
      <c r="O179" s="177">
        <f t="shared" si="23"/>
        <v>-63519.10435151252</v>
      </c>
      <c r="P179" s="177">
        <f t="shared" si="17"/>
        <v>333.48427406993881</v>
      </c>
      <c r="Q179" s="177">
        <f t="shared" si="18"/>
        <v>-449.92698915654705</v>
      </c>
      <c r="R179" s="62"/>
      <c r="S179" s="177">
        <f t="shared" si="19"/>
        <v>783.41126322648586</v>
      </c>
      <c r="T179" s="177">
        <f t="shared" si="20"/>
        <v>-64302.515614739008</v>
      </c>
      <c r="AM179" s="184">
        <f t="shared" si="21"/>
        <v>0</v>
      </c>
    </row>
    <row r="180" spans="1:39" s="3" customFormat="1" ht="13.5" customHeight="1" x14ac:dyDescent="0.2">
      <c r="A180" s="7"/>
      <c r="M180" s="175" t="str">
        <f>+VLOOKUP(M179,índices!$G:$H,2,0)</f>
        <v>Enero</v>
      </c>
      <c r="N180" s="176">
        <f t="shared" si="22"/>
        <v>2036</v>
      </c>
      <c r="O180" s="177">
        <f t="shared" si="23"/>
        <v>-64302.515614739008</v>
      </c>
      <c r="P180" s="177">
        <f t="shared" si="17"/>
        <v>333.48427406993881</v>
      </c>
      <c r="Q180" s="177">
        <f t="shared" si="18"/>
        <v>-455.47615227106803</v>
      </c>
      <c r="R180" s="62"/>
      <c r="S180" s="177">
        <f t="shared" si="19"/>
        <v>788.96042634100684</v>
      </c>
      <c r="T180" s="177">
        <f t="shared" si="20"/>
        <v>-65091.476041080015</v>
      </c>
      <c r="AM180" s="184">
        <f t="shared" si="21"/>
        <v>0</v>
      </c>
    </row>
    <row r="181" spans="1:39" s="3" customFormat="1" ht="13.5" customHeight="1" x14ac:dyDescent="0.2">
      <c r="A181" s="7"/>
      <c r="M181" s="175" t="str">
        <f>+VLOOKUP(M180,índices!$G:$H,2,0)</f>
        <v>Febrero</v>
      </c>
      <c r="N181" s="176">
        <f t="shared" si="22"/>
        <v>2036</v>
      </c>
      <c r="O181" s="177">
        <f t="shared" si="23"/>
        <v>-65091.476041080015</v>
      </c>
      <c r="P181" s="177">
        <f t="shared" si="17"/>
        <v>333.48427406993881</v>
      </c>
      <c r="Q181" s="177">
        <f t="shared" si="18"/>
        <v>-461.06462195765016</v>
      </c>
      <c r="R181" s="62"/>
      <c r="S181" s="177">
        <f t="shared" si="19"/>
        <v>794.54889602758897</v>
      </c>
      <c r="T181" s="177">
        <f t="shared" si="20"/>
        <v>-65886.024937107606</v>
      </c>
      <c r="AM181" s="184">
        <f t="shared" si="21"/>
        <v>0</v>
      </c>
    </row>
    <row r="182" spans="1:39" s="3" customFormat="1" ht="13.5" customHeight="1" x14ac:dyDescent="0.2">
      <c r="A182" s="7"/>
      <c r="M182" s="175" t="str">
        <f>+VLOOKUP(M181,índices!$G:$H,2,0)</f>
        <v>Marzo</v>
      </c>
      <c r="N182" s="176">
        <f t="shared" si="22"/>
        <v>2036</v>
      </c>
      <c r="O182" s="177">
        <f t="shared" si="23"/>
        <v>-65886.024937107606</v>
      </c>
      <c r="P182" s="177">
        <f t="shared" si="17"/>
        <v>333.48427406993881</v>
      </c>
      <c r="Q182" s="177">
        <f t="shared" si="18"/>
        <v>-466.69267663784558</v>
      </c>
      <c r="R182" s="62"/>
      <c r="S182" s="177">
        <f t="shared" si="19"/>
        <v>800.17695070778439</v>
      </c>
      <c r="T182" s="177">
        <f t="shared" si="20"/>
        <v>-66686.20188781539</v>
      </c>
      <c r="AM182" s="184">
        <f t="shared" si="21"/>
        <v>0</v>
      </c>
    </row>
    <row r="183" spans="1:39" s="3" customFormat="1" ht="13.5" customHeight="1" x14ac:dyDescent="0.2">
      <c r="A183" s="7"/>
      <c r="M183" s="175" t="str">
        <f>+VLOOKUP(M182,índices!$G:$H,2,0)</f>
        <v>Abril</v>
      </c>
      <c r="N183" s="176">
        <f t="shared" si="22"/>
        <v>2036</v>
      </c>
      <c r="O183" s="177">
        <f t="shared" si="23"/>
        <v>-66686.20188781539</v>
      </c>
      <c r="P183" s="177">
        <f t="shared" si="17"/>
        <v>333.48427406993881</v>
      </c>
      <c r="Q183" s="177">
        <f t="shared" si="18"/>
        <v>-472.36059670535906</v>
      </c>
      <c r="R183" s="62"/>
      <c r="S183" s="177">
        <f t="shared" si="19"/>
        <v>805.84487077529786</v>
      </c>
      <c r="T183" s="177">
        <f t="shared" si="20"/>
        <v>-67492.046758590688</v>
      </c>
      <c r="AM183" s="184">
        <f t="shared" si="21"/>
        <v>0</v>
      </c>
    </row>
    <row r="184" spans="1:39" s="3" customFormat="1" ht="13.5" customHeight="1" x14ac:dyDescent="0.2">
      <c r="A184" s="7"/>
      <c r="M184" s="175" t="str">
        <f>+VLOOKUP(M183,índices!$G:$H,2,0)</f>
        <v>Mayo</v>
      </c>
      <c r="N184" s="176">
        <f t="shared" si="22"/>
        <v>2036</v>
      </c>
      <c r="O184" s="177">
        <f t="shared" si="23"/>
        <v>-67492.046758590688</v>
      </c>
      <c r="P184" s="177">
        <f t="shared" si="17"/>
        <v>333.48427406993881</v>
      </c>
      <c r="Q184" s="177">
        <f t="shared" si="18"/>
        <v>-478.06866454001738</v>
      </c>
      <c r="R184" s="62"/>
      <c r="S184" s="177">
        <f t="shared" si="19"/>
        <v>811.55293860995619</v>
      </c>
      <c r="T184" s="177">
        <f t="shared" si="20"/>
        <v>-68303.59969720064</v>
      </c>
      <c r="AM184" s="184">
        <f t="shared" si="21"/>
        <v>0</v>
      </c>
    </row>
    <row r="185" spans="1:39" s="3" customFormat="1" ht="13.5" customHeight="1" x14ac:dyDescent="0.2">
      <c r="A185" s="7"/>
      <c r="M185" s="175" t="str">
        <f>+VLOOKUP(M184,índices!$G:$H,2,0)</f>
        <v>Junio</v>
      </c>
      <c r="N185" s="176">
        <f t="shared" si="22"/>
        <v>2036</v>
      </c>
      <c r="O185" s="177">
        <f t="shared" si="23"/>
        <v>-68303.59969720064</v>
      </c>
      <c r="P185" s="177">
        <f t="shared" si="17"/>
        <v>333.48427406993881</v>
      </c>
      <c r="Q185" s="177">
        <f t="shared" si="18"/>
        <v>-483.81716452183792</v>
      </c>
      <c r="R185" s="62"/>
      <c r="S185" s="177">
        <f t="shared" si="19"/>
        <v>817.30143859177679</v>
      </c>
      <c r="T185" s="177">
        <f t="shared" si="20"/>
        <v>-69120.901135792417</v>
      </c>
      <c r="AM185" s="184">
        <f t="shared" si="21"/>
        <v>0</v>
      </c>
    </row>
    <row r="186" spans="1:39" s="3" customFormat="1" ht="13.5" customHeight="1" x14ac:dyDescent="0.2">
      <c r="A186" s="7"/>
      <c r="M186" s="175" t="str">
        <f>+VLOOKUP(M185,índices!$G:$H,2,0)</f>
        <v>Julio</v>
      </c>
      <c r="N186" s="176">
        <f t="shared" si="22"/>
        <v>2036</v>
      </c>
      <c r="O186" s="177">
        <f t="shared" si="23"/>
        <v>-69120.901135792417</v>
      </c>
      <c r="P186" s="177">
        <f t="shared" si="17"/>
        <v>333.48427406993881</v>
      </c>
      <c r="Q186" s="177">
        <f t="shared" si="18"/>
        <v>-489.60638304519631</v>
      </c>
      <c r="R186" s="62"/>
      <c r="S186" s="177">
        <f t="shared" si="19"/>
        <v>823.09065711513517</v>
      </c>
      <c r="T186" s="177">
        <f t="shared" si="20"/>
        <v>-69943.991792907545</v>
      </c>
      <c r="AM186" s="184">
        <f t="shared" si="21"/>
        <v>0</v>
      </c>
    </row>
    <row r="187" spans="1:39" s="3" customFormat="1" ht="13.5" customHeight="1" x14ac:dyDescent="0.2">
      <c r="A187" s="7"/>
      <c r="M187" s="175" t="str">
        <f>+VLOOKUP(M186,índices!$G:$H,2,0)</f>
        <v>Agosto</v>
      </c>
      <c r="N187" s="176">
        <f t="shared" si="22"/>
        <v>2036</v>
      </c>
      <c r="O187" s="177">
        <f t="shared" si="23"/>
        <v>-69943.991792907545</v>
      </c>
      <c r="P187" s="177">
        <f t="shared" si="17"/>
        <v>333.48427406993881</v>
      </c>
      <c r="Q187" s="177">
        <f t="shared" si="18"/>
        <v>-495.43660853309513</v>
      </c>
      <c r="R187" s="62"/>
      <c r="S187" s="177">
        <f t="shared" si="19"/>
        <v>828.92088260303399</v>
      </c>
      <c r="T187" s="177">
        <f t="shared" si="20"/>
        <v>-70772.912675510583</v>
      </c>
      <c r="AM187" s="184">
        <f t="shared" si="21"/>
        <v>0</v>
      </c>
    </row>
    <row r="188" spans="1:39" s="3" customFormat="1" ht="13.5" customHeight="1" x14ac:dyDescent="0.2">
      <c r="A188" s="7"/>
      <c r="M188" s="175" t="str">
        <f>+VLOOKUP(M187,índices!$G:$H,2,0)</f>
        <v>Septiembre</v>
      </c>
      <c r="N188" s="176">
        <f t="shared" si="22"/>
        <v>2036</v>
      </c>
      <c r="O188" s="177">
        <f t="shared" si="23"/>
        <v>-70772.912675510583</v>
      </c>
      <c r="P188" s="177">
        <f t="shared" si="17"/>
        <v>333.48427406993881</v>
      </c>
      <c r="Q188" s="177">
        <f t="shared" si="18"/>
        <v>-501.30813145153331</v>
      </c>
      <c r="R188" s="62"/>
      <c r="S188" s="177">
        <f t="shared" si="19"/>
        <v>834.79240552147212</v>
      </c>
      <c r="T188" s="177">
        <f t="shared" si="20"/>
        <v>-71607.705081032051</v>
      </c>
      <c r="AM188" s="184">
        <f t="shared" si="21"/>
        <v>0</v>
      </c>
    </row>
    <row r="189" spans="1:39" s="3" customFormat="1" ht="13.5" customHeight="1" x14ac:dyDescent="0.2">
      <c r="A189" s="7"/>
      <c r="M189" s="175" t="str">
        <f>+VLOOKUP(M188,índices!$G:$H,2,0)</f>
        <v>Octubre</v>
      </c>
      <c r="N189" s="176">
        <f t="shared" si="22"/>
        <v>2036</v>
      </c>
      <c r="O189" s="177">
        <f t="shared" si="23"/>
        <v>-71607.705081032051</v>
      </c>
      <c r="P189" s="177">
        <f t="shared" si="17"/>
        <v>333.48427406993881</v>
      </c>
      <c r="Q189" s="177">
        <f t="shared" si="18"/>
        <v>-507.22124432397709</v>
      </c>
      <c r="R189" s="62"/>
      <c r="S189" s="177">
        <f t="shared" si="19"/>
        <v>840.7055183939159</v>
      </c>
      <c r="T189" s="177">
        <f t="shared" si="20"/>
        <v>-72448.410599425973</v>
      </c>
      <c r="AM189" s="184">
        <f t="shared" si="21"/>
        <v>0</v>
      </c>
    </row>
    <row r="190" spans="1:39" s="3" customFormat="1" ht="13.5" customHeight="1" x14ac:dyDescent="0.2">
      <c r="A190" s="7"/>
      <c r="M190" s="175" t="str">
        <f>+VLOOKUP(M189,índices!$G:$H,2,0)</f>
        <v>Noviembre</v>
      </c>
      <c r="N190" s="176">
        <f t="shared" si="22"/>
        <v>2036</v>
      </c>
      <c r="O190" s="177">
        <f t="shared" si="23"/>
        <v>-72448.410599425973</v>
      </c>
      <c r="P190" s="177">
        <f t="shared" si="17"/>
        <v>333.48427406993881</v>
      </c>
      <c r="Q190" s="177">
        <f t="shared" si="18"/>
        <v>-513.17624174593402</v>
      </c>
      <c r="R190" s="62"/>
      <c r="S190" s="177">
        <f t="shared" si="19"/>
        <v>846.66051581587283</v>
      </c>
      <c r="T190" s="177">
        <f t="shared" si="20"/>
        <v>-73295.071115241852</v>
      </c>
      <c r="AM190" s="184">
        <f t="shared" si="21"/>
        <v>0</v>
      </c>
    </row>
    <row r="191" spans="1:39" s="3" customFormat="1" ht="13.5" customHeight="1" x14ac:dyDescent="0.2">
      <c r="A191" s="7"/>
      <c r="M191" s="175" t="str">
        <f>+VLOOKUP(M190,índices!$G:$H,2,0)</f>
        <v>Diciembre</v>
      </c>
      <c r="N191" s="176">
        <f t="shared" si="22"/>
        <v>2036</v>
      </c>
      <c r="O191" s="177">
        <f t="shared" si="23"/>
        <v>-73295.071115241852</v>
      </c>
      <c r="P191" s="177">
        <f t="shared" si="17"/>
        <v>333.48427406993881</v>
      </c>
      <c r="Q191" s="177">
        <f t="shared" si="18"/>
        <v>-519.17342039962978</v>
      </c>
      <c r="R191" s="62"/>
      <c r="S191" s="177">
        <f t="shared" si="19"/>
        <v>852.65769446956858</v>
      </c>
      <c r="T191" s="177">
        <f t="shared" si="20"/>
        <v>-74147.728809711421</v>
      </c>
      <c r="AM191" s="184">
        <f t="shared" si="21"/>
        <v>0</v>
      </c>
    </row>
    <row r="192" spans="1:39" s="3" customFormat="1" ht="13.5" customHeight="1" x14ac:dyDescent="0.2">
      <c r="A192" s="7"/>
      <c r="M192" s="175" t="str">
        <f>+VLOOKUP(M191,índices!$G:$H,2,0)</f>
        <v>Enero</v>
      </c>
      <c r="N192" s="176">
        <f t="shared" si="22"/>
        <v>2037</v>
      </c>
      <c r="O192" s="177">
        <f t="shared" si="23"/>
        <v>-74147.728809711421</v>
      </c>
      <c r="P192" s="177">
        <f t="shared" si="17"/>
        <v>333.48427406993881</v>
      </c>
      <c r="Q192" s="177">
        <f t="shared" si="18"/>
        <v>-525.21307906878928</v>
      </c>
      <c r="R192" s="62"/>
      <c r="S192" s="177">
        <f t="shared" si="19"/>
        <v>858.69735313872809</v>
      </c>
      <c r="T192" s="177">
        <f t="shared" si="20"/>
        <v>-75006.426162850155</v>
      </c>
      <c r="AM192" s="184">
        <f t="shared" si="21"/>
        <v>0</v>
      </c>
    </row>
    <row r="193" spans="1:39" s="3" customFormat="1" ht="13.5" customHeight="1" x14ac:dyDescent="0.2">
      <c r="A193" s="7"/>
      <c r="M193" s="175" t="str">
        <f>+VLOOKUP(M192,índices!$G:$H,2,0)</f>
        <v>Febrero</v>
      </c>
      <c r="N193" s="176">
        <f t="shared" si="22"/>
        <v>2037</v>
      </c>
      <c r="O193" s="177">
        <f t="shared" si="23"/>
        <v>-75006.426162850155</v>
      </c>
      <c r="P193" s="177">
        <f t="shared" si="17"/>
        <v>333.48427406993881</v>
      </c>
      <c r="Q193" s="177">
        <f t="shared" si="18"/>
        <v>-531.29551865352198</v>
      </c>
      <c r="R193" s="62"/>
      <c r="S193" s="177">
        <f t="shared" si="19"/>
        <v>864.77979272346079</v>
      </c>
      <c r="T193" s="177">
        <f t="shared" si="20"/>
        <v>-75871.20595557362</v>
      </c>
      <c r="AM193" s="184">
        <f t="shared" si="21"/>
        <v>0</v>
      </c>
    </row>
    <row r="194" spans="1:39" s="3" customFormat="1" ht="13.5" customHeight="1" x14ac:dyDescent="0.2">
      <c r="A194" s="7"/>
      <c r="M194" s="175" t="str">
        <f>+VLOOKUP(M193,índices!$G:$H,2,0)</f>
        <v>Marzo</v>
      </c>
      <c r="N194" s="176">
        <f t="shared" si="22"/>
        <v>2037</v>
      </c>
      <c r="O194" s="177">
        <f t="shared" si="23"/>
        <v>-75871.20595557362</v>
      </c>
      <c r="P194" s="177">
        <f t="shared" si="17"/>
        <v>333.48427406993881</v>
      </c>
      <c r="Q194" s="177">
        <f t="shared" si="18"/>
        <v>-537.42104218531313</v>
      </c>
      <c r="R194" s="62"/>
      <c r="S194" s="177">
        <f t="shared" si="19"/>
        <v>870.90531625525193</v>
      </c>
      <c r="T194" s="177">
        <f t="shared" si="20"/>
        <v>-76742.111271828879</v>
      </c>
      <c r="AM194" s="184">
        <f t="shared" si="21"/>
        <v>0</v>
      </c>
    </row>
    <row r="195" spans="1:39" s="3" customFormat="1" ht="13.5" customHeight="1" x14ac:dyDescent="0.2">
      <c r="A195" s="7"/>
      <c r="M195" s="175" t="str">
        <f>+VLOOKUP(M194,índices!$G:$H,2,0)</f>
        <v>Abril</v>
      </c>
      <c r="N195" s="176">
        <f t="shared" si="22"/>
        <v>2037</v>
      </c>
      <c r="O195" s="177">
        <f t="shared" si="23"/>
        <v>-76742.111271828879</v>
      </c>
      <c r="P195" s="177">
        <f t="shared" si="17"/>
        <v>333.48427406993881</v>
      </c>
      <c r="Q195" s="177">
        <f t="shared" si="18"/>
        <v>-543.5899548421213</v>
      </c>
      <c r="R195" s="62"/>
      <c r="S195" s="177">
        <f t="shared" si="19"/>
        <v>877.07422891206011</v>
      </c>
      <c r="T195" s="177">
        <f t="shared" si="20"/>
        <v>-77619.185500740932</v>
      </c>
      <c r="AM195" s="184">
        <f t="shared" si="21"/>
        <v>0</v>
      </c>
    </row>
    <row r="196" spans="1:39" s="3" customFormat="1" ht="13.5" customHeight="1" x14ac:dyDescent="0.2">
      <c r="A196" s="7"/>
      <c r="M196" s="175" t="str">
        <f>+VLOOKUP(M195,índices!$G:$H,2,0)</f>
        <v>Mayo</v>
      </c>
      <c r="N196" s="176">
        <f t="shared" si="22"/>
        <v>2037</v>
      </c>
      <c r="O196" s="177">
        <f t="shared" si="23"/>
        <v>-77619.185500740932</v>
      </c>
      <c r="P196" s="177">
        <f t="shared" si="17"/>
        <v>333.48427406993881</v>
      </c>
      <c r="Q196" s="177">
        <f t="shared" si="18"/>
        <v>-549.80256396358163</v>
      </c>
      <c r="R196" s="62"/>
      <c r="S196" s="177">
        <f t="shared" si="19"/>
        <v>883.28683803352044</v>
      </c>
      <c r="T196" s="177">
        <f t="shared" si="20"/>
        <v>-78502.47233877446</v>
      </c>
      <c r="AM196" s="184">
        <f t="shared" si="21"/>
        <v>0</v>
      </c>
    </row>
    <row r="197" spans="1:39" s="16" customFormat="1" ht="13.5" customHeight="1" x14ac:dyDescent="0.2">
      <c r="A197" s="7"/>
      <c r="B197" s="3"/>
      <c r="C197" s="3"/>
      <c r="D197" s="3"/>
      <c r="E197" s="3"/>
      <c r="F197" s="3"/>
      <c r="G197" s="3"/>
      <c r="H197" s="3"/>
      <c r="I197" s="3"/>
      <c r="J197" s="3"/>
      <c r="K197" s="3"/>
      <c r="M197" s="175" t="str">
        <f>+VLOOKUP(M196,índices!$G:$H,2,0)</f>
        <v>Junio</v>
      </c>
      <c r="N197" s="176">
        <f t="shared" si="22"/>
        <v>2037</v>
      </c>
      <c r="O197" s="177">
        <f t="shared" si="23"/>
        <v>-78502.47233877446</v>
      </c>
      <c r="P197" s="177">
        <f t="shared" si="17"/>
        <v>333.48427406993881</v>
      </c>
      <c r="Q197" s="177">
        <f t="shared" si="18"/>
        <v>-556.05917906631907</v>
      </c>
      <c r="R197" s="62"/>
      <c r="S197" s="177">
        <f t="shared" si="19"/>
        <v>889.54345313625788</v>
      </c>
      <c r="T197" s="177">
        <f t="shared" si="20"/>
        <v>-79392.015791910715</v>
      </c>
      <c r="AM197" s="184">
        <f t="shared" si="21"/>
        <v>0</v>
      </c>
    </row>
    <row r="198" spans="1:39" s="16" customFormat="1" ht="13.5" customHeight="1" x14ac:dyDescent="0.2">
      <c r="A198" s="7"/>
      <c r="B198" s="3"/>
      <c r="C198" s="3"/>
      <c r="D198" s="3"/>
      <c r="E198" s="3"/>
      <c r="F198" s="3"/>
      <c r="G198" s="3"/>
      <c r="H198" s="3"/>
      <c r="I198" s="3"/>
      <c r="J198" s="3"/>
      <c r="K198" s="3"/>
      <c r="M198" s="175" t="str">
        <f>+VLOOKUP(M197,índices!$G:$H,2,0)</f>
        <v>Julio</v>
      </c>
      <c r="N198" s="176">
        <f t="shared" si="22"/>
        <v>2037</v>
      </c>
      <c r="O198" s="177">
        <f t="shared" si="23"/>
        <v>-79392.015791910715</v>
      </c>
      <c r="P198" s="177">
        <f t="shared" si="17"/>
        <v>333.48427406993881</v>
      </c>
      <c r="Q198" s="177">
        <f t="shared" si="18"/>
        <v>-562.36011185936763</v>
      </c>
      <c r="R198" s="62"/>
      <c r="S198" s="177">
        <f t="shared" si="19"/>
        <v>895.84438592930644</v>
      </c>
      <c r="T198" s="177">
        <f t="shared" si="20"/>
        <v>-80287.860177840019</v>
      </c>
      <c r="AM198" s="184">
        <f t="shared" si="21"/>
        <v>0</v>
      </c>
    </row>
    <row r="199" spans="1:39" s="16" customFormat="1" ht="13.5" customHeight="1" x14ac:dyDescent="0.2">
      <c r="A199" s="7"/>
      <c r="B199" s="3"/>
      <c r="C199" s="3"/>
      <c r="D199" s="3"/>
      <c r="E199" s="3"/>
      <c r="F199" s="3"/>
      <c r="G199" s="3"/>
      <c r="H199" s="3"/>
      <c r="I199" s="3"/>
      <c r="J199" s="3"/>
      <c r="K199" s="3"/>
      <c r="M199" s="175" t="str">
        <f>+VLOOKUP(M198,índices!$G:$H,2,0)</f>
        <v>Agosto</v>
      </c>
      <c r="N199" s="176">
        <f t="shared" si="22"/>
        <v>2037</v>
      </c>
      <c r="O199" s="177">
        <f t="shared" si="23"/>
        <v>-80287.860177840019</v>
      </c>
      <c r="P199" s="177">
        <f t="shared" si="17"/>
        <v>333.48427406993881</v>
      </c>
      <c r="Q199" s="177">
        <f t="shared" si="18"/>
        <v>-568.70567625970023</v>
      </c>
      <c r="R199" s="62"/>
      <c r="S199" s="177">
        <f t="shared" si="19"/>
        <v>902.18995032963903</v>
      </c>
      <c r="T199" s="177">
        <f t="shared" si="20"/>
        <v>-81190.050128169663</v>
      </c>
      <c r="AM199" s="184">
        <f t="shared" si="21"/>
        <v>0</v>
      </c>
    </row>
    <row r="200" spans="1:39" s="16" customFormat="1" ht="13.5" customHeight="1" x14ac:dyDescent="0.2">
      <c r="A200" s="7"/>
      <c r="B200" s="3"/>
      <c r="C200" s="3"/>
      <c r="D200" s="3"/>
      <c r="E200" s="3"/>
      <c r="F200" s="3"/>
      <c r="G200" s="3"/>
      <c r="H200" s="3"/>
      <c r="I200" s="3"/>
      <c r="J200" s="3"/>
      <c r="K200" s="3"/>
      <c r="M200" s="175" t="str">
        <f>+VLOOKUP(M199,índices!$G:$H,2,0)</f>
        <v>Septiembre</v>
      </c>
      <c r="N200" s="176">
        <f t="shared" si="22"/>
        <v>2037</v>
      </c>
      <c r="O200" s="177">
        <f t="shared" si="23"/>
        <v>-81190.050128169663</v>
      </c>
      <c r="P200" s="177">
        <f t="shared" ref="P200:P263" si="24">+$G$11</f>
        <v>333.48427406993881</v>
      </c>
      <c r="Q200" s="177">
        <f t="shared" ref="Q200:Q263" si="25">O200*$G$12</f>
        <v>-575.09618840786845</v>
      </c>
      <c r="R200" s="62"/>
      <c r="S200" s="177">
        <f t="shared" ref="S200:S263" si="26">P200-Q200</f>
        <v>908.58046247780726</v>
      </c>
      <c r="T200" s="177">
        <f t="shared" ref="T200:T263" si="27">O200-S200-R200</f>
        <v>-82098.630590647474</v>
      </c>
      <c r="AM200" s="184">
        <f t="shared" ref="AM200:AM263" si="28">IF(Q200&gt;0,Q200,0)</f>
        <v>0</v>
      </c>
    </row>
    <row r="201" spans="1:39" s="16" customFormat="1" ht="13.5" customHeight="1" x14ac:dyDescent="0.2">
      <c r="A201" s="7"/>
      <c r="B201" s="3"/>
      <c r="C201" s="3"/>
      <c r="D201" s="3"/>
      <c r="E201" s="3"/>
      <c r="F201" s="3"/>
      <c r="G201" s="3"/>
      <c r="H201" s="3"/>
      <c r="I201" s="3"/>
      <c r="J201" s="3"/>
      <c r="K201" s="3"/>
      <c r="M201" s="175" t="str">
        <f>+VLOOKUP(M200,índices!$G:$H,2,0)</f>
        <v>Octubre</v>
      </c>
      <c r="N201" s="176">
        <f t="shared" ref="N201:N264" si="29">+IF(M200="Diciembre",N200+1,N200)</f>
        <v>2037</v>
      </c>
      <c r="O201" s="177">
        <f t="shared" ref="O201:O264" si="30">+T200</f>
        <v>-82098.630590647474</v>
      </c>
      <c r="P201" s="177">
        <f t="shared" si="24"/>
        <v>333.48427406993881</v>
      </c>
      <c r="Q201" s="177">
        <f t="shared" si="25"/>
        <v>-581.53196668375301</v>
      </c>
      <c r="R201" s="62"/>
      <c r="S201" s="177">
        <f t="shared" si="26"/>
        <v>915.01624075369182</v>
      </c>
      <c r="T201" s="177">
        <f t="shared" si="27"/>
        <v>-83013.646831401158</v>
      </c>
      <c r="AM201" s="184">
        <f t="shared" si="28"/>
        <v>0</v>
      </c>
    </row>
    <row r="202" spans="1:39" s="16" customFormat="1" ht="13.5" customHeight="1" x14ac:dyDescent="0.2">
      <c r="A202" s="7"/>
      <c r="B202" s="3"/>
      <c r="C202" s="3"/>
      <c r="D202" s="3"/>
      <c r="E202" s="3"/>
      <c r="F202" s="3"/>
      <c r="G202" s="3"/>
      <c r="H202" s="3"/>
      <c r="I202" s="3"/>
      <c r="J202" s="3"/>
      <c r="K202" s="3"/>
      <c r="M202" s="175" t="str">
        <f>+VLOOKUP(M201,índices!$G:$H,2,0)</f>
        <v>Noviembre</v>
      </c>
      <c r="N202" s="176">
        <f t="shared" si="29"/>
        <v>2037</v>
      </c>
      <c r="O202" s="177">
        <f t="shared" si="30"/>
        <v>-83013.646831401158</v>
      </c>
      <c r="P202" s="177">
        <f t="shared" si="24"/>
        <v>333.48427406993881</v>
      </c>
      <c r="Q202" s="177">
        <f t="shared" si="25"/>
        <v>-588.01333172242494</v>
      </c>
      <c r="R202" s="62"/>
      <c r="S202" s="177">
        <f t="shared" si="26"/>
        <v>921.49760579236374</v>
      </c>
      <c r="T202" s="177">
        <f t="shared" si="27"/>
        <v>-83935.144437193521</v>
      </c>
      <c r="AM202" s="184">
        <f t="shared" si="28"/>
        <v>0</v>
      </c>
    </row>
    <row r="203" spans="1:39" s="16" customFormat="1" ht="13.5" customHeight="1" x14ac:dyDescent="0.2">
      <c r="A203" s="7"/>
      <c r="B203" s="3"/>
      <c r="C203" s="3"/>
      <c r="D203" s="3"/>
      <c r="E203" s="3"/>
      <c r="F203" s="3"/>
      <c r="G203" s="3"/>
      <c r="H203" s="3"/>
      <c r="I203" s="3"/>
      <c r="J203" s="3"/>
      <c r="K203" s="3"/>
      <c r="M203" s="175" t="str">
        <f>+VLOOKUP(M202,índices!$G:$H,2,0)</f>
        <v>Diciembre</v>
      </c>
      <c r="N203" s="176">
        <f t="shared" si="29"/>
        <v>2037</v>
      </c>
      <c r="O203" s="177">
        <f t="shared" si="30"/>
        <v>-83935.144437193521</v>
      </c>
      <c r="P203" s="177">
        <f t="shared" si="24"/>
        <v>333.48427406993881</v>
      </c>
      <c r="Q203" s="177">
        <f t="shared" si="25"/>
        <v>-594.54060643012087</v>
      </c>
      <c r="R203" s="62"/>
      <c r="S203" s="177">
        <f t="shared" si="26"/>
        <v>928.02488050005968</v>
      </c>
      <c r="T203" s="177">
        <f t="shared" si="27"/>
        <v>-84863.169317693581</v>
      </c>
      <c r="AM203" s="184">
        <f t="shared" si="28"/>
        <v>0</v>
      </c>
    </row>
    <row r="204" spans="1:39" s="16" customFormat="1" ht="13.5" customHeight="1" x14ac:dyDescent="0.2">
      <c r="A204" s="7"/>
      <c r="B204" s="3"/>
      <c r="C204" s="3"/>
      <c r="D204" s="3"/>
      <c r="E204" s="3"/>
      <c r="F204" s="3"/>
      <c r="G204" s="3"/>
      <c r="H204" s="3"/>
      <c r="I204" s="3"/>
      <c r="J204" s="3"/>
      <c r="K204" s="3"/>
      <c r="M204" s="175" t="str">
        <f>+VLOOKUP(M203,índices!$G:$H,2,0)</f>
        <v>Enero</v>
      </c>
      <c r="N204" s="176">
        <f t="shared" si="29"/>
        <v>2038</v>
      </c>
      <c r="O204" s="177">
        <f t="shared" si="30"/>
        <v>-84863.169317693581</v>
      </c>
      <c r="P204" s="177">
        <f t="shared" si="24"/>
        <v>333.48427406993881</v>
      </c>
      <c r="Q204" s="177">
        <f t="shared" si="25"/>
        <v>-601.11411600032955</v>
      </c>
      <c r="R204" s="62"/>
      <c r="S204" s="177">
        <f t="shared" si="26"/>
        <v>934.59839007026835</v>
      </c>
      <c r="T204" s="177">
        <f t="shared" si="27"/>
        <v>-85797.767707763851</v>
      </c>
      <c r="AM204" s="184">
        <f t="shared" si="28"/>
        <v>0</v>
      </c>
    </row>
    <row r="205" spans="1:39" s="16" customFormat="1" ht="13.5" customHeight="1" x14ac:dyDescent="0.2">
      <c r="A205" s="7"/>
      <c r="B205" s="3"/>
      <c r="C205" s="3"/>
      <c r="D205" s="3"/>
      <c r="E205" s="3"/>
      <c r="F205" s="3"/>
      <c r="G205" s="3"/>
      <c r="H205" s="3"/>
      <c r="I205" s="3"/>
      <c r="J205" s="3"/>
      <c r="K205" s="3"/>
      <c r="M205" s="175" t="str">
        <f>+VLOOKUP(M204,índices!$G:$H,2,0)</f>
        <v>Febrero</v>
      </c>
      <c r="N205" s="176">
        <f t="shared" si="29"/>
        <v>2038</v>
      </c>
      <c r="O205" s="177">
        <f t="shared" si="30"/>
        <v>-85797.767707763851</v>
      </c>
      <c r="P205" s="177">
        <f t="shared" si="24"/>
        <v>333.48427406993881</v>
      </c>
      <c r="Q205" s="177">
        <f t="shared" si="25"/>
        <v>-607.73418792999394</v>
      </c>
      <c r="R205" s="62"/>
      <c r="S205" s="177">
        <f t="shared" si="26"/>
        <v>941.21846199993274</v>
      </c>
      <c r="T205" s="177">
        <f t="shared" si="27"/>
        <v>-86738.986169763783</v>
      </c>
      <c r="AM205" s="184">
        <f t="shared" si="28"/>
        <v>0</v>
      </c>
    </row>
    <row r="206" spans="1:39" s="16" customFormat="1" ht="13.5" customHeight="1" x14ac:dyDescent="0.2">
      <c r="A206" s="7"/>
      <c r="B206" s="3"/>
      <c r="C206" s="3"/>
      <c r="D206" s="3"/>
      <c r="E206" s="3"/>
      <c r="F206" s="3"/>
      <c r="G206" s="3"/>
      <c r="H206" s="3"/>
      <c r="I206" s="3"/>
      <c r="J206" s="3"/>
      <c r="K206" s="3"/>
      <c r="M206" s="175" t="str">
        <f>+VLOOKUP(M205,índices!$G:$H,2,0)</f>
        <v>Marzo</v>
      </c>
      <c r="N206" s="176">
        <f t="shared" si="29"/>
        <v>2038</v>
      </c>
      <c r="O206" s="177">
        <f t="shared" si="30"/>
        <v>-86738.986169763783</v>
      </c>
      <c r="P206" s="177">
        <f t="shared" si="24"/>
        <v>333.48427406993881</v>
      </c>
      <c r="Q206" s="177">
        <f t="shared" si="25"/>
        <v>-614.40115203582684</v>
      </c>
      <c r="R206" s="62"/>
      <c r="S206" s="177">
        <f t="shared" si="26"/>
        <v>947.88542610576565</v>
      </c>
      <c r="T206" s="177">
        <f t="shared" si="27"/>
        <v>-87686.871595869554</v>
      </c>
      <c r="AM206" s="184">
        <f t="shared" si="28"/>
        <v>0</v>
      </c>
    </row>
    <row r="207" spans="1:39" s="16" customFormat="1" ht="13.5" customHeight="1" x14ac:dyDescent="0.2">
      <c r="A207" s="7"/>
      <c r="B207" s="3"/>
      <c r="C207" s="3"/>
      <c r="D207" s="3"/>
      <c r="E207" s="3"/>
      <c r="F207" s="3"/>
      <c r="G207" s="3"/>
      <c r="H207" s="3"/>
      <c r="I207" s="3"/>
      <c r="J207" s="3"/>
      <c r="K207" s="3"/>
      <c r="M207" s="175" t="str">
        <f>+VLOOKUP(M206,índices!$G:$H,2,0)</f>
        <v>Abril</v>
      </c>
      <c r="N207" s="176">
        <f t="shared" si="29"/>
        <v>2038</v>
      </c>
      <c r="O207" s="177">
        <f t="shared" si="30"/>
        <v>-87686.871595869554</v>
      </c>
      <c r="P207" s="177">
        <f t="shared" si="24"/>
        <v>333.48427406993881</v>
      </c>
      <c r="Q207" s="177">
        <f t="shared" si="25"/>
        <v>-621.11534047074269</v>
      </c>
      <c r="R207" s="62"/>
      <c r="S207" s="177">
        <f t="shared" si="26"/>
        <v>954.5996145406815</v>
      </c>
      <c r="T207" s="177">
        <f t="shared" si="27"/>
        <v>-88641.471210410236</v>
      </c>
      <c r="AM207" s="184">
        <f t="shared" si="28"/>
        <v>0</v>
      </c>
    </row>
    <row r="208" spans="1:39" s="16" customFormat="1" ht="13.5" customHeight="1" x14ac:dyDescent="0.2">
      <c r="A208" s="7"/>
      <c r="B208" s="3"/>
      <c r="C208" s="3"/>
      <c r="D208" s="3"/>
      <c r="E208" s="3"/>
      <c r="F208" s="3"/>
      <c r="G208" s="3"/>
      <c r="H208" s="3"/>
      <c r="I208" s="3"/>
      <c r="J208" s="3"/>
      <c r="K208" s="3"/>
      <c r="M208" s="175" t="str">
        <f>+VLOOKUP(M207,índices!$G:$H,2,0)</f>
        <v>Mayo</v>
      </c>
      <c r="N208" s="176">
        <f t="shared" si="29"/>
        <v>2038</v>
      </c>
      <c r="O208" s="177">
        <f t="shared" si="30"/>
        <v>-88641.471210410236</v>
      </c>
      <c r="P208" s="177">
        <f t="shared" si="24"/>
        <v>333.48427406993881</v>
      </c>
      <c r="Q208" s="177">
        <f t="shared" si="25"/>
        <v>-627.87708774040584</v>
      </c>
      <c r="R208" s="62"/>
      <c r="S208" s="177">
        <f t="shared" si="26"/>
        <v>961.36136181034465</v>
      </c>
      <c r="T208" s="177">
        <f t="shared" si="27"/>
        <v>-89602.832572220577</v>
      </c>
      <c r="AM208" s="184">
        <f t="shared" si="28"/>
        <v>0</v>
      </c>
    </row>
    <row r="209" spans="1:39" s="16" customFormat="1" ht="13.5" customHeight="1" x14ac:dyDescent="0.2">
      <c r="A209" s="7"/>
      <c r="B209" s="3"/>
      <c r="C209" s="3"/>
      <c r="D209" s="3"/>
      <c r="E209" s="3"/>
      <c r="F209" s="3"/>
      <c r="G209" s="3"/>
      <c r="H209" s="3"/>
      <c r="I209" s="3"/>
      <c r="J209" s="3"/>
      <c r="K209" s="3"/>
      <c r="M209" s="175" t="str">
        <f>+VLOOKUP(M208,índices!$G:$H,2,0)</f>
        <v>Junio</v>
      </c>
      <c r="N209" s="176">
        <f t="shared" si="29"/>
        <v>2038</v>
      </c>
      <c r="O209" s="177">
        <f t="shared" si="30"/>
        <v>-89602.832572220577</v>
      </c>
      <c r="P209" s="177">
        <f t="shared" si="24"/>
        <v>333.48427406993881</v>
      </c>
      <c r="Q209" s="177">
        <f t="shared" si="25"/>
        <v>-634.68673071989576</v>
      </c>
      <c r="R209" s="62"/>
      <c r="S209" s="177">
        <f t="shared" si="26"/>
        <v>968.17100478983457</v>
      </c>
      <c r="T209" s="177">
        <f t="shared" si="27"/>
        <v>-90571.003577010415</v>
      </c>
      <c r="AM209" s="184">
        <f t="shared" si="28"/>
        <v>0</v>
      </c>
    </row>
    <row r="210" spans="1:39" s="16" customFormat="1" ht="13.5" customHeight="1" x14ac:dyDescent="0.2">
      <c r="A210" s="7"/>
      <c r="B210" s="3"/>
      <c r="C210" s="3"/>
      <c r="D210" s="3"/>
      <c r="E210" s="3"/>
      <c r="F210" s="3"/>
      <c r="G210" s="3"/>
      <c r="H210" s="3"/>
      <c r="I210" s="3"/>
      <c r="J210" s="3"/>
      <c r="K210" s="3"/>
      <c r="M210" s="175" t="str">
        <f>+VLOOKUP(M209,índices!$G:$H,2,0)</f>
        <v>Julio</v>
      </c>
      <c r="N210" s="176">
        <f t="shared" si="29"/>
        <v>2038</v>
      </c>
      <c r="O210" s="177">
        <f t="shared" si="30"/>
        <v>-90571.003577010415</v>
      </c>
      <c r="P210" s="177">
        <f t="shared" si="24"/>
        <v>333.48427406993881</v>
      </c>
      <c r="Q210" s="177">
        <f t="shared" si="25"/>
        <v>-641.54460867049045</v>
      </c>
      <c r="R210" s="62"/>
      <c r="S210" s="177">
        <f t="shared" si="26"/>
        <v>975.02888274042925</v>
      </c>
      <c r="T210" s="177">
        <f t="shared" si="27"/>
        <v>-91546.032459750844</v>
      </c>
      <c r="AM210" s="184">
        <f t="shared" si="28"/>
        <v>0</v>
      </c>
    </row>
    <row r="211" spans="1:39" s="16" customFormat="1" ht="13.5" customHeight="1" x14ac:dyDescent="0.2">
      <c r="A211" s="7"/>
      <c r="B211" s="3"/>
      <c r="C211" s="3"/>
      <c r="D211" s="3"/>
      <c r="E211" s="3"/>
      <c r="F211" s="3"/>
      <c r="G211" s="3"/>
      <c r="H211" s="3"/>
      <c r="I211" s="3"/>
      <c r="J211" s="3"/>
      <c r="K211" s="3"/>
      <c r="M211" s="175" t="str">
        <f>+VLOOKUP(M210,índices!$G:$H,2,0)</f>
        <v>Agosto</v>
      </c>
      <c r="N211" s="176">
        <f t="shared" si="29"/>
        <v>2038</v>
      </c>
      <c r="O211" s="177">
        <f t="shared" si="30"/>
        <v>-91546.032459750844</v>
      </c>
      <c r="P211" s="177">
        <f t="shared" si="24"/>
        <v>333.48427406993881</v>
      </c>
      <c r="Q211" s="177">
        <f t="shared" si="25"/>
        <v>-648.45106325656855</v>
      </c>
      <c r="R211" s="62"/>
      <c r="S211" s="177">
        <f t="shared" si="26"/>
        <v>981.93533732650735</v>
      </c>
      <c r="T211" s="177">
        <f t="shared" si="27"/>
        <v>-92527.967797077348</v>
      </c>
      <c r="AM211" s="184">
        <f t="shared" si="28"/>
        <v>0</v>
      </c>
    </row>
    <row r="212" spans="1:39" s="16" customFormat="1" ht="13.5" customHeight="1" x14ac:dyDescent="0.2">
      <c r="A212" s="7"/>
      <c r="B212" s="3"/>
      <c r="C212" s="3"/>
      <c r="D212" s="3"/>
      <c r="E212" s="3"/>
      <c r="F212" s="3"/>
      <c r="G212" s="3"/>
      <c r="H212" s="3"/>
      <c r="I212" s="3"/>
      <c r="J212" s="3"/>
      <c r="K212" s="3"/>
      <c r="M212" s="175" t="str">
        <f>+VLOOKUP(M211,índices!$G:$H,2,0)</f>
        <v>Septiembre</v>
      </c>
      <c r="N212" s="176">
        <f t="shared" si="29"/>
        <v>2038</v>
      </c>
      <c r="O212" s="177">
        <f t="shared" si="30"/>
        <v>-92527.967797077348</v>
      </c>
      <c r="P212" s="177">
        <f t="shared" si="24"/>
        <v>333.48427406993881</v>
      </c>
      <c r="Q212" s="177">
        <f t="shared" si="25"/>
        <v>-655.40643856263125</v>
      </c>
      <c r="R212" s="62"/>
      <c r="S212" s="177">
        <f t="shared" si="26"/>
        <v>988.89071263257006</v>
      </c>
      <c r="T212" s="177">
        <f t="shared" si="27"/>
        <v>-93516.858509709913</v>
      </c>
      <c r="AM212" s="184">
        <f t="shared" si="28"/>
        <v>0</v>
      </c>
    </row>
    <row r="213" spans="1:39" s="16" customFormat="1" ht="13.5" customHeight="1" x14ac:dyDescent="0.2">
      <c r="A213" s="7"/>
      <c r="B213" s="3"/>
      <c r="C213" s="3"/>
      <c r="D213" s="3"/>
      <c r="E213" s="3"/>
      <c r="F213" s="3"/>
      <c r="G213" s="3"/>
      <c r="H213" s="3"/>
      <c r="I213" s="3"/>
      <c r="J213" s="3"/>
      <c r="K213" s="3"/>
      <c r="M213" s="175" t="str">
        <f>+VLOOKUP(M212,índices!$G:$H,2,0)</f>
        <v>Octubre</v>
      </c>
      <c r="N213" s="176">
        <f t="shared" si="29"/>
        <v>2038</v>
      </c>
      <c r="O213" s="178">
        <f t="shared" si="30"/>
        <v>-93516.858509709913</v>
      </c>
      <c r="P213" s="178">
        <f t="shared" si="24"/>
        <v>333.48427406993881</v>
      </c>
      <c r="Q213" s="178">
        <f t="shared" si="25"/>
        <v>-662.41108111044525</v>
      </c>
      <c r="R213" s="60"/>
      <c r="S213" s="178">
        <f t="shared" si="26"/>
        <v>995.89535518038406</v>
      </c>
      <c r="T213" s="178">
        <f t="shared" si="27"/>
        <v>-94512.753864890299</v>
      </c>
      <c r="AM213" s="185">
        <f t="shared" si="28"/>
        <v>0</v>
      </c>
    </row>
    <row r="214" spans="1:39" s="16" customFormat="1" ht="13.5" customHeight="1" x14ac:dyDescent="0.2">
      <c r="A214" s="7"/>
      <c r="B214" s="3"/>
      <c r="C214" s="3"/>
      <c r="D214" s="3"/>
      <c r="E214" s="3"/>
      <c r="F214" s="3"/>
      <c r="G214" s="3"/>
      <c r="H214" s="3"/>
      <c r="I214" s="3"/>
      <c r="J214" s="3"/>
      <c r="K214" s="3"/>
      <c r="M214" s="175" t="str">
        <f>+VLOOKUP(M213,índices!$G:$H,2,0)</f>
        <v>Noviembre</v>
      </c>
      <c r="N214" s="176">
        <f t="shared" si="29"/>
        <v>2038</v>
      </c>
      <c r="O214" s="178">
        <f t="shared" si="30"/>
        <v>-94512.753864890299</v>
      </c>
      <c r="P214" s="178">
        <f t="shared" si="24"/>
        <v>333.48427406993881</v>
      </c>
      <c r="Q214" s="178">
        <f t="shared" si="25"/>
        <v>-669.4653398763063</v>
      </c>
      <c r="R214" s="60"/>
      <c r="S214" s="178">
        <f t="shared" si="26"/>
        <v>1002.9496139462451</v>
      </c>
      <c r="T214" s="178">
        <f t="shared" si="27"/>
        <v>-95515.703478836542</v>
      </c>
      <c r="AM214" s="185">
        <f t="shared" si="28"/>
        <v>0</v>
      </c>
    </row>
    <row r="215" spans="1:39" s="16" customFormat="1" ht="13.5" customHeight="1" x14ac:dyDescent="0.2">
      <c r="A215" s="7"/>
      <c r="B215" s="3"/>
      <c r="C215" s="3"/>
      <c r="D215" s="3"/>
      <c r="E215" s="3"/>
      <c r="F215" s="3"/>
      <c r="G215" s="3"/>
      <c r="H215" s="3"/>
      <c r="I215" s="3"/>
      <c r="J215" s="3"/>
      <c r="K215" s="3"/>
      <c r="M215" s="175" t="str">
        <f>+VLOOKUP(M214,índices!$G:$H,2,0)</f>
        <v>Diciembre</v>
      </c>
      <c r="N215" s="176">
        <f t="shared" si="29"/>
        <v>2038</v>
      </c>
      <c r="O215" s="178">
        <f t="shared" si="30"/>
        <v>-95515.703478836542</v>
      </c>
      <c r="P215" s="178">
        <f t="shared" si="24"/>
        <v>333.48427406993881</v>
      </c>
      <c r="Q215" s="178">
        <f t="shared" si="25"/>
        <v>-676.56956630842558</v>
      </c>
      <c r="R215" s="60"/>
      <c r="S215" s="178">
        <f t="shared" si="26"/>
        <v>1010.0538403783644</v>
      </c>
      <c r="T215" s="178">
        <f t="shared" si="27"/>
        <v>-96525.757319214899</v>
      </c>
      <c r="AM215" s="185">
        <f t="shared" si="28"/>
        <v>0</v>
      </c>
    </row>
    <row r="216" spans="1:39" s="16" customFormat="1" ht="13.5" customHeight="1" x14ac:dyDescent="0.2">
      <c r="A216" s="7"/>
      <c r="B216" s="3"/>
      <c r="C216" s="3"/>
      <c r="D216" s="3"/>
      <c r="E216" s="3"/>
      <c r="F216" s="3"/>
      <c r="G216" s="3"/>
      <c r="H216" s="3"/>
      <c r="I216" s="3"/>
      <c r="J216" s="3"/>
      <c r="K216" s="3"/>
      <c r="M216" s="175" t="str">
        <f>+VLOOKUP(M215,índices!$G:$H,2,0)</f>
        <v>Enero</v>
      </c>
      <c r="N216" s="176">
        <f t="shared" si="29"/>
        <v>2039</v>
      </c>
      <c r="O216" s="178">
        <f t="shared" si="30"/>
        <v>-96525.757319214899</v>
      </c>
      <c r="P216" s="178">
        <f t="shared" si="24"/>
        <v>333.48427406993881</v>
      </c>
      <c r="Q216" s="178">
        <f t="shared" si="25"/>
        <v>-683.72411434443893</v>
      </c>
      <c r="R216" s="60"/>
      <c r="S216" s="178">
        <f t="shared" si="26"/>
        <v>1017.2083884143777</v>
      </c>
      <c r="T216" s="178">
        <f t="shared" si="27"/>
        <v>-97542.965707629279</v>
      </c>
      <c r="AM216" s="185">
        <f t="shared" si="28"/>
        <v>0</v>
      </c>
    </row>
    <row r="217" spans="1:39" s="16" customFormat="1" ht="13.5" customHeight="1" x14ac:dyDescent="0.2">
      <c r="A217" s="7"/>
      <c r="B217" s="3"/>
      <c r="C217" s="3"/>
      <c r="D217" s="3"/>
      <c r="E217" s="3"/>
      <c r="F217" s="3"/>
      <c r="G217" s="3"/>
      <c r="H217" s="3"/>
      <c r="I217" s="3"/>
      <c r="J217" s="3"/>
      <c r="K217" s="3"/>
      <c r="M217" s="175" t="str">
        <f>+VLOOKUP(M216,índices!$G:$H,2,0)</f>
        <v>Febrero</v>
      </c>
      <c r="N217" s="176">
        <f t="shared" si="29"/>
        <v>2039</v>
      </c>
      <c r="O217" s="178">
        <f t="shared" si="30"/>
        <v>-97542.965707629279</v>
      </c>
      <c r="P217" s="178">
        <f t="shared" si="24"/>
        <v>333.48427406993881</v>
      </c>
      <c r="Q217" s="178">
        <f t="shared" si="25"/>
        <v>-690.92934042904074</v>
      </c>
      <c r="R217" s="60"/>
      <c r="S217" s="178">
        <f t="shared" si="26"/>
        <v>1024.4136144989795</v>
      </c>
      <c r="T217" s="178">
        <f t="shared" si="27"/>
        <v>-98567.379322128254</v>
      </c>
      <c r="AM217" s="185">
        <f t="shared" si="28"/>
        <v>0</v>
      </c>
    </row>
    <row r="218" spans="1:39" s="16" customFormat="1" ht="13.5" customHeight="1" x14ac:dyDescent="0.2">
      <c r="A218" s="7"/>
      <c r="B218" s="3"/>
      <c r="C218" s="3"/>
      <c r="D218" s="3"/>
      <c r="E218" s="3"/>
      <c r="F218" s="3"/>
      <c r="G218" s="3"/>
      <c r="H218" s="3"/>
      <c r="I218" s="3"/>
      <c r="J218" s="3"/>
      <c r="K218" s="3"/>
      <c r="M218" s="175" t="str">
        <f>+VLOOKUP(M217,índices!$G:$H,2,0)</f>
        <v>Marzo</v>
      </c>
      <c r="N218" s="176">
        <f t="shared" si="29"/>
        <v>2039</v>
      </c>
      <c r="O218" s="178">
        <f t="shared" si="30"/>
        <v>-98567.379322128254</v>
      </c>
      <c r="P218" s="178">
        <f t="shared" si="24"/>
        <v>333.48427406993881</v>
      </c>
      <c r="Q218" s="178">
        <f t="shared" si="25"/>
        <v>-698.18560353174189</v>
      </c>
      <c r="R218" s="60"/>
      <c r="S218" s="178">
        <f t="shared" si="26"/>
        <v>1031.6698776016806</v>
      </c>
      <c r="T218" s="178">
        <f t="shared" si="27"/>
        <v>-99599.04919972994</v>
      </c>
      <c r="AM218" s="185">
        <f t="shared" si="28"/>
        <v>0</v>
      </c>
    </row>
    <row r="219" spans="1:39" s="16" customFormat="1" ht="13.5" customHeight="1" x14ac:dyDescent="0.2">
      <c r="A219" s="7"/>
      <c r="B219" s="3"/>
      <c r="C219" s="3"/>
      <c r="D219" s="3"/>
      <c r="E219" s="3"/>
      <c r="F219" s="3"/>
      <c r="G219" s="3"/>
      <c r="H219" s="3"/>
      <c r="I219" s="3"/>
      <c r="J219" s="3"/>
      <c r="K219" s="3"/>
      <c r="M219" s="175" t="str">
        <f>+VLOOKUP(M218,índices!$G:$H,2,0)</f>
        <v>Abril</v>
      </c>
      <c r="N219" s="176">
        <f t="shared" si="29"/>
        <v>2039</v>
      </c>
      <c r="O219" s="178">
        <f t="shared" si="30"/>
        <v>-99599.04919972994</v>
      </c>
      <c r="P219" s="178">
        <f t="shared" si="24"/>
        <v>333.48427406993881</v>
      </c>
      <c r="Q219" s="178">
        <f t="shared" si="25"/>
        <v>-705.49326516475378</v>
      </c>
      <c r="R219" s="60"/>
      <c r="S219" s="178">
        <f t="shared" si="26"/>
        <v>1038.9775392346926</v>
      </c>
      <c r="T219" s="178">
        <f t="shared" si="27"/>
        <v>-100638.02673896463</v>
      </c>
      <c r="AM219" s="185">
        <f t="shared" si="28"/>
        <v>0</v>
      </c>
    </row>
    <row r="220" spans="1:39" s="17" customFormat="1" ht="13.5" customHeight="1" x14ac:dyDescent="0.2">
      <c r="A220" s="7"/>
      <c r="B220" s="3"/>
      <c r="C220" s="3"/>
      <c r="D220" s="3"/>
      <c r="E220" s="3"/>
      <c r="F220" s="3"/>
      <c r="G220" s="3"/>
      <c r="H220" s="3"/>
      <c r="I220" s="3"/>
      <c r="J220" s="3"/>
      <c r="K220" s="3"/>
      <c r="M220" s="175" t="str">
        <f>+VLOOKUP(M219,índices!$G:$H,2,0)</f>
        <v>Mayo</v>
      </c>
      <c r="N220" s="176">
        <f t="shared" si="29"/>
        <v>2039</v>
      </c>
      <c r="O220" s="178">
        <f t="shared" si="30"/>
        <v>-100638.02673896463</v>
      </c>
      <c r="P220" s="178">
        <f t="shared" si="24"/>
        <v>333.48427406993881</v>
      </c>
      <c r="Q220" s="178">
        <f t="shared" si="25"/>
        <v>-712.85268940099957</v>
      </c>
      <c r="R220" s="60"/>
      <c r="S220" s="178">
        <f t="shared" si="26"/>
        <v>1046.3369634709384</v>
      </c>
      <c r="T220" s="178">
        <f t="shared" si="27"/>
        <v>-101684.36370243557</v>
      </c>
      <c r="AM220" s="185">
        <f t="shared" si="28"/>
        <v>0</v>
      </c>
    </row>
    <row r="221" spans="1:39" s="17" customFormat="1" ht="13.5" customHeight="1" x14ac:dyDescent="0.2">
      <c r="A221" s="7"/>
      <c r="B221" s="3"/>
      <c r="C221" s="3"/>
      <c r="D221" s="3"/>
      <c r="E221" s="3"/>
      <c r="F221" s="3"/>
      <c r="G221" s="3"/>
      <c r="H221" s="3"/>
      <c r="I221" s="3"/>
      <c r="J221" s="3"/>
      <c r="K221" s="3"/>
      <c r="M221" s="175" t="str">
        <f>+VLOOKUP(M220,índices!$G:$H,2,0)</f>
        <v>Junio</v>
      </c>
      <c r="N221" s="176">
        <f t="shared" si="29"/>
        <v>2039</v>
      </c>
      <c r="O221" s="178">
        <f t="shared" si="30"/>
        <v>-101684.36370243557</v>
      </c>
      <c r="P221" s="178">
        <f t="shared" si="24"/>
        <v>333.48427406993881</v>
      </c>
      <c r="Q221" s="178">
        <f t="shared" si="25"/>
        <v>-720.26424289225201</v>
      </c>
      <c r="R221" s="60"/>
      <c r="S221" s="178">
        <f t="shared" si="26"/>
        <v>1053.7485169621909</v>
      </c>
      <c r="T221" s="178">
        <f t="shared" si="27"/>
        <v>-102738.11221939776</v>
      </c>
      <c r="AM221" s="185">
        <f t="shared" si="28"/>
        <v>0</v>
      </c>
    </row>
    <row r="222" spans="1:39" s="17" customFormat="1" ht="13.5" customHeight="1" x14ac:dyDescent="0.2">
      <c r="A222" s="7"/>
      <c r="B222" s="3"/>
      <c r="C222" s="3"/>
      <c r="D222" s="3"/>
      <c r="E222" s="3"/>
      <c r="F222" s="3"/>
      <c r="G222" s="3"/>
      <c r="H222" s="3"/>
      <c r="I222" s="3"/>
      <c r="J222" s="3"/>
      <c r="K222" s="3"/>
      <c r="M222" s="175" t="str">
        <f>+VLOOKUP(M221,índices!$G:$H,2,0)</f>
        <v>Julio</v>
      </c>
      <c r="N222" s="176">
        <f t="shared" si="29"/>
        <v>2039</v>
      </c>
      <c r="O222" s="178">
        <f t="shared" si="30"/>
        <v>-102738.11221939776</v>
      </c>
      <c r="P222" s="178">
        <f t="shared" si="24"/>
        <v>333.48427406993881</v>
      </c>
      <c r="Q222" s="178">
        <f t="shared" si="25"/>
        <v>-727.72829488740092</v>
      </c>
      <c r="R222" s="60"/>
      <c r="S222" s="178">
        <f t="shared" si="26"/>
        <v>1061.2125689573397</v>
      </c>
      <c r="T222" s="178">
        <f t="shared" si="27"/>
        <v>-103799.32478835511</v>
      </c>
      <c r="AM222" s="185">
        <f t="shared" si="28"/>
        <v>0</v>
      </c>
    </row>
    <row r="223" spans="1:39" s="17" customFormat="1" ht="13.5" customHeight="1" x14ac:dyDescent="0.2">
      <c r="A223" s="7"/>
      <c r="B223" s="3"/>
      <c r="C223" s="3"/>
      <c r="D223" s="3"/>
      <c r="E223" s="3"/>
      <c r="F223" s="3"/>
      <c r="G223" s="3"/>
      <c r="H223" s="3"/>
      <c r="I223" s="3"/>
      <c r="J223" s="3"/>
      <c r="K223" s="3"/>
      <c r="M223" s="175" t="str">
        <f>+VLOOKUP(M222,índices!$G:$H,2,0)</f>
        <v>Agosto</v>
      </c>
      <c r="N223" s="176">
        <f t="shared" si="29"/>
        <v>2039</v>
      </c>
      <c r="O223" s="178">
        <f t="shared" si="30"/>
        <v>-103799.32478835511</v>
      </c>
      <c r="P223" s="178">
        <f t="shared" si="24"/>
        <v>333.48427406993881</v>
      </c>
      <c r="Q223" s="178">
        <f t="shared" si="25"/>
        <v>-735.24521725084878</v>
      </c>
      <c r="R223" s="60"/>
      <c r="S223" s="178">
        <f t="shared" si="26"/>
        <v>1068.7294913207875</v>
      </c>
      <c r="T223" s="178">
        <f t="shared" si="27"/>
        <v>-104868.0542796759</v>
      </c>
      <c r="AM223" s="185">
        <f t="shared" si="28"/>
        <v>0</v>
      </c>
    </row>
    <row r="224" spans="1:39" s="17" customFormat="1" ht="13.5" customHeight="1" x14ac:dyDescent="0.2">
      <c r="A224" s="7"/>
      <c r="B224" s="3"/>
      <c r="C224" s="3"/>
      <c r="D224" s="3"/>
      <c r="E224" s="3"/>
      <c r="F224" s="3"/>
      <c r="G224" s="3"/>
      <c r="H224" s="3"/>
      <c r="I224" s="3"/>
      <c r="J224" s="3"/>
      <c r="K224" s="3"/>
      <c r="M224" s="175" t="str">
        <f>+VLOOKUP(M223,índices!$G:$H,2,0)</f>
        <v>Septiembre</v>
      </c>
      <c r="N224" s="176">
        <f t="shared" si="29"/>
        <v>2039</v>
      </c>
      <c r="O224" s="178">
        <f t="shared" si="30"/>
        <v>-104868.0542796759</v>
      </c>
      <c r="P224" s="178">
        <f t="shared" si="24"/>
        <v>333.48427406993881</v>
      </c>
      <c r="Q224" s="178">
        <f t="shared" si="25"/>
        <v>-742.81538448103765</v>
      </c>
      <c r="R224" s="60"/>
      <c r="S224" s="178">
        <f t="shared" si="26"/>
        <v>1076.2996585509763</v>
      </c>
      <c r="T224" s="178">
        <f t="shared" si="27"/>
        <v>-105944.35393822688</v>
      </c>
      <c r="AM224" s="185">
        <f t="shared" si="28"/>
        <v>0</v>
      </c>
    </row>
    <row r="225" spans="1:39" s="17" customFormat="1" ht="13.5" customHeight="1" x14ac:dyDescent="0.2">
      <c r="A225" s="7"/>
      <c r="B225" s="3"/>
      <c r="C225" s="3"/>
      <c r="D225" s="3"/>
      <c r="E225" s="3"/>
      <c r="F225" s="3"/>
      <c r="G225" s="3"/>
      <c r="H225" s="3"/>
      <c r="I225" s="3"/>
      <c r="J225" s="3"/>
      <c r="K225" s="3"/>
      <c r="M225" s="175" t="str">
        <f>+VLOOKUP(M224,índices!$G:$H,2,0)</f>
        <v>Octubre</v>
      </c>
      <c r="N225" s="176">
        <f t="shared" si="29"/>
        <v>2039</v>
      </c>
      <c r="O225" s="178">
        <f t="shared" si="30"/>
        <v>-105944.35393822688</v>
      </c>
      <c r="P225" s="178">
        <f t="shared" si="24"/>
        <v>333.48427406993881</v>
      </c>
      <c r="Q225" s="178">
        <f t="shared" si="25"/>
        <v>-750.4391737291071</v>
      </c>
      <c r="R225" s="60"/>
      <c r="S225" s="178">
        <f t="shared" si="26"/>
        <v>1083.9234477990458</v>
      </c>
      <c r="T225" s="178">
        <f t="shared" si="27"/>
        <v>-107028.27738602592</v>
      </c>
      <c r="AM225" s="185">
        <f t="shared" si="28"/>
        <v>0</v>
      </c>
    </row>
    <row r="226" spans="1:39" s="17" customFormat="1" ht="13.5" customHeight="1" x14ac:dyDescent="0.2">
      <c r="A226" s="7"/>
      <c r="B226" s="3"/>
      <c r="C226" s="3"/>
      <c r="D226" s="3"/>
      <c r="E226" s="3"/>
      <c r="F226" s="3"/>
      <c r="G226" s="3"/>
      <c r="H226" s="3"/>
      <c r="I226" s="3"/>
      <c r="J226" s="3"/>
      <c r="K226" s="3"/>
      <c r="M226" s="175" t="str">
        <f>+VLOOKUP(M225,índices!$G:$H,2,0)</f>
        <v>Noviembre</v>
      </c>
      <c r="N226" s="176">
        <f t="shared" si="29"/>
        <v>2039</v>
      </c>
      <c r="O226" s="178">
        <f t="shared" si="30"/>
        <v>-107028.27738602592</v>
      </c>
      <c r="P226" s="178">
        <f t="shared" si="24"/>
        <v>333.48427406993881</v>
      </c>
      <c r="Q226" s="178">
        <f t="shared" si="25"/>
        <v>-758.11696481768365</v>
      </c>
      <c r="R226" s="60"/>
      <c r="S226" s="178">
        <f t="shared" si="26"/>
        <v>1091.6012388876225</v>
      </c>
      <c r="T226" s="178">
        <f t="shared" si="27"/>
        <v>-108119.87862491354</v>
      </c>
      <c r="AM226" s="185">
        <f t="shared" si="28"/>
        <v>0</v>
      </c>
    </row>
    <row r="227" spans="1:39" s="17" customFormat="1" ht="13.5" customHeight="1" x14ac:dyDescent="0.2">
      <c r="A227" s="7"/>
      <c r="B227" s="3"/>
      <c r="C227" s="3"/>
      <c r="D227" s="3"/>
      <c r="E227" s="3"/>
      <c r="F227" s="3"/>
      <c r="G227" s="3"/>
      <c r="H227" s="3"/>
      <c r="I227" s="3"/>
      <c r="J227" s="3"/>
      <c r="K227" s="3"/>
      <c r="M227" s="175" t="str">
        <f>+VLOOKUP(M226,índices!$G:$H,2,0)</f>
        <v>Diciembre</v>
      </c>
      <c r="N227" s="176">
        <f t="shared" si="29"/>
        <v>2039</v>
      </c>
      <c r="O227" s="178">
        <f t="shared" si="30"/>
        <v>-108119.87862491354</v>
      </c>
      <c r="P227" s="178">
        <f t="shared" si="24"/>
        <v>333.48427406993881</v>
      </c>
      <c r="Q227" s="178">
        <f t="shared" si="25"/>
        <v>-765.84914025980436</v>
      </c>
      <c r="R227" s="60"/>
      <c r="S227" s="178">
        <f t="shared" si="26"/>
        <v>1099.3334143297432</v>
      </c>
      <c r="T227" s="178">
        <f t="shared" si="27"/>
        <v>-109219.21203924328</v>
      </c>
      <c r="AM227" s="185">
        <f t="shared" si="28"/>
        <v>0</v>
      </c>
    </row>
    <row r="228" spans="1:39" s="17" customFormat="1" ht="13.5" customHeight="1" x14ac:dyDescent="0.2">
      <c r="A228" s="7"/>
      <c r="B228" s="3"/>
      <c r="C228" s="3"/>
      <c r="D228" s="3"/>
      <c r="E228" s="3"/>
      <c r="F228" s="3"/>
      <c r="G228" s="3"/>
      <c r="H228" s="3"/>
      <c r="I228" s="3"/>
      <c r="J228" s="3"/>
      <c r="K228" s="3"/>
      <c r="M228" s="175" t="str">
        <f>+VLOOKUP(M227,índices!$G:$H,2,0)</f>
        <v>Enero</v>
      </c>
      <c r="N228" s="176">
        <f t="shared" si="29"/>
        <v>2040</v>
      </c>
      <c r="O228" s="178">
        <f t="shared" si="30"/>
        <v>-109219.21203924328</v>
      </c>
      <c r="P228" s="178">
        <f t="shared" si="24"/>
        <v>333.48427406993881</v>
      </c>
      <c r="Q228" s="178">
        <f t="shared" si="25"/>
        <v>-773.63608527797328</v>
      </c>
      <c r="R228" s="60"/>
      <c r="S228" s="178">
        <f t="shared" si="26"/>
        <v>1107.1203593479122</v>
      </c>
      <c r="T228" s="178">
        <f t="shared" si="27"/>
        <v>-110326.3323985912</v>
      </c>
      <c r="AM228" s="185">
        <f t="shared" si="28"/>
        <v>0</v>
      </c>
    </row>
    <row r="229" spans="1:39" s="17" customFormat="1" ht="13.5" customHeight="1" x14ac:dyDescent="0.2">
      <c r="A229" s="7"/>
      <c r="B229" s="3"/>
      <c r="C229" s="3"/>
      <c r="D229" s="3"/>
      <c r="E229" s="3"/>
      <c r="F229" s="3"/>
      <c r="G229" s="3"/>
      <c r="H229" s="3"/>
      <c r="I229" s="3"/>
      <c r="J229" s="3"/>
      <c r="K229" s="3"/>
      <c r="M229" s="175" t="str">
        <f>+VLOOKUP(M228,índices!$G:$H,2,0)</f>
        <v>Febrero</v>
      </c>
      <c r="N229" s="176">
        <f t="shared" si="29"/>
        <v>2040</v>
      </c>
      <c r="O229" s="178">
        <f t="shared" si="30"/>
        <v>-110326.3323985912</v>
      </c>
      <c r="P229" s="178">
        <f t="shared" si="24"/>
        <v>333.48427406993881</v>
      </c>
      <c r="Q229" s="178">
        <f t="shared" si="25"/>
        <v>-781.47818782335435</v>
      </c>
      <c r="R229" s="60"/>
      <c r="S229" s="178">
        <f t="shared" si="26"/>
        <v>1114.962461893293</v>
      </c>
      <c r="T229" s="178">
        <f t="shared" si="27"/>
        <v>-111441.29486048449</v>
      </c>
      <c r="AM229" s="185">
        <f t="shared" si="28"/>
        <v>0</v>
      </c>
    </row>
    <row r="230" spans="1:39" s="17" customFormat="1" ht="13.5" customHeight="1" x14ac:dyDescent="0.2">
      <c r="A230" s="7"/>
      <c r="B230" s="3"/>
      <c r="C230" s="3"/>
      <c r="D230" s="3"/>
      <c r="E230" s="3"/>
      <c r="F230" s="3"/>
      <c r="G230" s="3"/>
      <c r="H230" s="3"/>
      <c r="I230" s="3"/>
      <c r="J230" s="3"/>
      <c r="K230" s="3"/>
      <c r="M230" s="175" t="str">
        <f>+VLOOKUP(M229,índices!$G:$H,2,0)</f>
        <v>Marzo</v>
      </c>
      <c r="N230" s="176">
        <f t="shared" si="29"/>
        <v>2040</v>
      </c>
      <c r="O230" s="178">
        <f t="shared" si="30"/>
        <v>-111441.29486048449</v>
      </c>
      <c r="P230" s="178">
        <f t="shared" si="24"/>
        <v>333.48427406993881</v>
      </c>
      <c r="Q230" s="178">
        <f t="shared" si="25"/>
        <v>-789.37583859509846</v>
      </c>
      <c r="R230" s="60"/>
      <c r="S230" s="178">
        <f t="shared" si="26"/>
        <v>1122.8601126650374</v>
      </c>
      <c r="T230" s="178">
        <f t="shared" si="27"/>
        <v>-112564.15497314952</v>
      </c>
      <c r="AM230" s="185">
        <f t="shared" si="28"/>
        <v>0</v>
      </c>
    </row>
    <row r="231" spans="1:39" s="17" customFormat="1" ht="13.5" customHeight="1" x14ac:dyDescent="0.2">
      <c r="A231" s="7"/>
      <c r="B231" s="3"/>
      <c r="C231" s="3"/>
      <c r="D231" s="3"/>
      <c r="E231" s="3"/>
      <c r="F231" s="3"/>
      <c r="G231" s="3"/>
      <c r="H231" s="3"/>
      <c r="I231" s="3"/>
      <c r="J231" s="3"/>
      <c r="K231" s="3"/>
      <c r="M231" s="175" t="str">
        <f>+VLOOKUP(M230,índices!$G:$H,2,0)</f>
        <v>Abril</v>
      </c>
      <c r="N231" s="176">
        <f t="shared" si="29"/>
        <v>2040</v>
      </c>
      <c r="O231" s="178">
        <f t="shared" si="30"/>
        <v>-112564.15497314952</v>
      </c>
      <c r="P231" s="178">
        <f t="shared" si="24"/>
        <v>333.48427406993881</v>
      </c>
      <c r="Q231" s="178">
        <f t="shared" si="25"/>
        <v>-797.32943105980917</v>
      </c>
      <c r="R231" s="60"/>
      <c r="S231" s="178">
        <f t="shared" si="26"/>
        <v>1130.8137051297481</v>
      </c>
      <c r="T231" s="178">
        <f t="shared" si="27"/>
        <v>-113694.96867827927</v>
      </c>
      <c r="AM231" s="185">
        <f t="shared" si="28"/>
        <v>0</v>
      </c>
    </row>
    <row r="232" spans="1:39" s="17" customFormat="1" ht="13.5" customHeight="1" x14ac:dyDescent="0.2">
      <c r="A232" s="7"/>
      <c r="B232" s="3"/>
      <c r="C232" s="3"/>
      <c r="D232" s="3"/>
      <c r="E232" s="3"/>
      <c r="F232" s="3"/>
      <c r="G232" s="3"/>
      <c r="H232" s="3"/>
      <c r="I232" s="3"/>
      <c r="J232" s="3"/>
      <c r="K232" s="3"/>
      <c r="M232" s="175" t="str">
        <f>+VLOOKUP(M231,índices!$G:$H,2,0)</f>
        <v>Mayo</v>
      </c>
      <c r="N232" s="176">
        <f t="shared" si="29"/>
        <v>2040</v>
      </c>
      <c r="O232" s="178">
        <f t="shared" si="30"/>
        <v>-113694.96867827927</v>
      </c>
      <c r="P232" s="178">
        <f t="shared" si="24"/>
        <v>333.48427406993881</v>
      </c>
      <c r="Q232" s="178">
        <f t="shared" si="25"/>
        <v>-805.33936147114491</v>
      </c>
      <c r="R232" s="60"/>
      <c r="S232" s="178">
        <f t="shared" si="26"/>
        <v>1138.8236355410836</v>
      </c>
      <c r="T232" s="178">
        <f t="shared" si="27"/>
        <v>-114833.79231382035</v>
      </c>
      <c r="AM232" s="185">
        <f t="shared" si="28"/>
        <v>0</v>
      </c>
    </row>
    <row r="233" spans="1:39" s="17" customFormat="1" ht="13.5" customHeight="1" x14ac:dyDescent="0.2">
      <c r="A233" s="7"/>
      <c r="B233" s="3"/>
      <c r="C233" s="3"/>
      <c r="D233" s="3"/>
      <c r="E233" s="3"/>
      <c r="F233" s="3"/>
      <c r="G233" s="3"/>
      <c r="H233" s="3"/>
      <c r="I233" s="3"/>
      <c r="J233" s="3"/>
      <c r="K233" s="3"/>
      <c r="M233" s="175" t="str">
        <f>+VLOOKUP(M232,índices!$G:$H,2,0)</f>
        <v>Junio</v>
      </c>
      <c r="N233" s="176">
        <f t="shared" si="29"/>
        <v>2040</v>
      </c>
      <c r="O233" s="178">
        <f t="shared" si="30"/>
        <v>-114833.79231382035</v>
      </c>
      <c r="P233" s="178">
        <f t="shared" si="24"/>
        <v>333.48427406993881</v>
      </c>
      <c r="Q233" s="178">
        <f t="shared" si="25"/>
        <v>-813.40602888956084</v>
      </c>
      <c r="R233" s="60"/>
      <c r="S233" s="178">
        <f t="shared" si="26"/>
        <v>1146.8903029594996</v>
      </c>
      <c r="T233" s="178">
        <f t="shared" si="27"/>
        <v>-115980.68261677984</v>
      </c>
      <c r="AM233" s="185">
        <f t="shared" si="28"/>
        <v>0</v>
      </c>
    </row>
    <row r="234" spans="1:39" s="17" customFormat="1" ht="13.5" customHeight="1" x14ac:dyDescent="0.2">
      <c r="A234" s="7"/>
      <c r="B234" s="3"/>
      <c r="C234" s="3"/>
      <c r="D234" s="3"/>
      <c r="E234" s="3"/>
      <c r="F234" s="3"/>
      <c r="G234" s="3"/>
      <c r="H234" s="3"/>
      <c r="I234" s="3"/>
      <c r="J234" s="3"/>
      <c r="K234" s="3"/>
      <c r="M234" s="175" t="str">
        <f>+VLOOKUP(M233,índices!$G:$H,2,0)</f>
        <v>Julio</v>
      </c>
      <c r="N234" s="176">
        <f t="shared" si="29"/>
        <v>2040</v>
      </c>
      <c r="O234" s="178">
        <f t="shared" si="30"/>
        <v>-115980.68261677984</v>
      </c>
      <c r="P234" s="178">
        <f t="shared" si="24"/>
        <v>333.48427406993881</v>
      </c>
      <c r="Q234" s="178">
        <f t="shared" si="25"/>
        <v>-821.52983520219061</v>
      </c>
      <c r="R234" s="60"/>
      <c r="S234" s="178">
        <f t="shared" si="26"/>
        <v>1155.0141092721294</v>
      </c>
      <c r="T234" s="178">
        <f t="shared" si="27"/>
        <v>-117135.69672605197</v>
      </c>
      <c r="AM234" s="185">
        <f t="shared" si="28"/>
        <v>0</v>
      </c>
    </row>
    <row r="235" spans="1:39" s="17" customFormat="1" ht="13.5" customHeight="1" x14ac:dyDescent="0.2">
      <c r="A235" s="7"/>
      <c r="B235" s="3"/>
      <c r="C235" s="3"/>
      <c r="D235" s="3"/>
      <c r="E235" s="3"/>
      <c r="F235" s="3"/>
      <c r="G235" s="3"/>
      <c r="H235" s="3"/>
      <c r="I235" s="3"/>
      <c r="J235" s="3"/>
      <c r="K235" s="3"/>
      <c r="M235" s="175" t="str">
        <f>+VLOOKUP(M234,índices!$G:$H,2,0)</f>
        <v>Agosto</v>
      </c>
      <c r="N235" s="176">
        <f t="shared" si="29"/>
        <v>2040</v>
      </c>
      <c r="O235" s="178">
        <f t="shared" si="30"/>
        <v>-117135.69672605197</v>
      </c>
      <c r="P235" s="178">
        <f t="shared" si="24"/>
        <v>333.48427406993881</v>
      </c>
      <c r="Q235" s="178">
        <f t="shared" si="25"/>
        <v>-829.7111851428682</v>
      </c>
      <c r="R235" s="60"/>
      <c r="S235" s="178">
        <f t="shared" si="26"/>
        <v>1163.195459212807</v>
      </c>
      <c r="T235" s="178">
        <f t="shared" si="27"/>
        <v>-118298.89218526478</v>
      </c>
      <c r="AM235" s="185">
        <f t="shared" si="28"/>
        <v>0</v>
      </c>
    </row>
    <row r="236" spans="1:39" s="17" customFormat="1" ht="13.5" customHeight="1" x14ac:dyDescent="0.2">
      <c r="A236" s="7"/>
      <c r="B236" s="3"/>
      <c r="C236" s="3"/>
      <c r="D236" s="3"/>
      <c r="E236" s="3"/>
      <c r="F236" s="3"/>
      <c r="G236" s="3"/>
      <c r="H236" s="3"/>
      <c r="I236" s="3"/>
      <c r="J236" s="3"/>
      <c r="K236" s="3"/>
      <c r="M236" s="175" t="str">
        <f>+VLOOKUP(M235,índices!$G:$H,2,0)</f>
        <v>Septiembre</v>
      </c>
      <c r="N236" s="176">
        <f t="shared" si="29"/>
        <v>2040</v>
      </c>
      <c r="O236" s="178">
        <f t="shared" si="30"/>
        <v>-118298.89218526478</v>
      </c>
      <c r="P236" s="178">
        <f t="shared" si="24"/>
        <v>333.48427406993881</v>
      </c>
      <c r="Q236" s="178">
        <f t="shared" si="25"/>
        <v>-837.95048631229224</v>
      </c>
      <c r="R236" s="60"/>
      <c r="S236" s="178">
        <f t="shared" si="26"/>
        <v>1171.4347603822312</v>
      </c>
      <c r="T236" s="178">
        <f t="shared" si="27"/>
        <v>-119470.326945647</v>
      </c>
      <c r="AM236" s="185">
        <f t="shared" si="28"/>
        <v>0</v>
      </c>
    </row>
    <row r="237" spans="1:39" s="17" customFormat="1" ht="13.5" customHeight="1" x14ac:dyDescent="0.2">
      <c r="A237" s="7"/>
      <c r="B237" s="3"/>
      <c r="C237" s="3"/>
      <c r="D237" s="3"/>
      <c r="E237" s="3"/>
      <c r="F237" s="3"/>
      <c r="G237" s="3"/>
      <c r="H237" s="3"/>
      <c r="I237" s="3"/>
      <c r="J237" s="3"/>
      <c r="K237" s="3"/>
      <c r="M237" s="175" t="str">
        <f>+VLOOKUP(M236,índices!$G:$H,2,0)</f>
        <v>Octubre</v>
      </c>
      <c r="N237" s="176">
        <f t="shared" si="29"/>
        <v>2040</v>
      </c>
      <c r="O237" s="178">
        <f t="shared" si="30"/>
        <v>-119470.326945647</v>
      </c>
      <c r="P237" s="178">
        <f t="shared" si="24"/>
        <v>333.48427406993881</v>
      </c>
      <c r="Q237" s="178">
        <f t="shared" si="25"/>
        <v>-846.24814919833295</v>
      </c>
      <c r="R237" s="60"/>
      <c r="S237" s="178">
        <f t="shared" si="26"/>
        <v>1179.7324232682718</v>
      </c>
      <c r="T237" s="178">
        <f t="shared" si="27"/>
        <v>-120650.05936891527</v>
      </c>
      <c r="AM237" s="185">
        <f t="shared" si="28"/>
        <v>0</v>
      </c>
    </row>
    <row r="238" spans="1:39" s="17" customFormat="1" ht="13.5" customHeight="1" x14ac:dyDescent="0.2">
      <c r="A238" s="7"/>
      <c r="B238" s="3"/>
      <c r="C238" s="3"/>
      <c r="D238" s="3"/>
      <c r="E238" s="3"/>
      <c r="F238" s="3"/>
      <c r="G238" s="3"/>
      <c r="H238" s="3"/>
      <c r="I238" s="3"/>
      <c r="J238" s="3"/>
      <c r="K238" s="3"/>
      <c r="M238" s="175" t="str">
        <f>+VLOOKUP(M237,índices!$G:$H,2,0)</f>
        <v>Noviembre</v>
      </c>
      <c r="N238" s="176">
        <f t="shared" si="29"/>
        <v>2040</v>
      </c>
      <c r="O238" s="178">
        <f t="shared" si="30"/>
        <v>-120650.05936891527</v>
      </c>
      <c r="P238" s="178">
        <f t="shared" si="24"/>
        <v>333.48427406993881</v>
      </c>
      <c r="Q238" s="178">
        <f t="shared" si="25"/>
        <v>-854.60458719648329</v>
      </c>
      <c r="R238" s="60"/>
      <c r="S238" s="178">
        <f t="shared" si="26"/>
        <v>1188.0888612664221</v>
      </c>
      <c r="T238" s="178">
        <f t="shared" si="27"/>
        <v>-121838.1482301817</v>
      </c>
      <c r="AM238" s="185">
        <f t="shared" si="28"/>
        <v>0</v>
      </c>
    </row>
    <row r="239" spans="1:39" s="17" customFormat="1" ht="13.5" customHeight="1" x14ac:dyDescent="0.2">
      <c r="A239" s="7"/>
      <c r="B239" s="3"/>
      <c r="C239" s="3"/>
      <c r="D239" s="3"/>
      <c r="E239" s="3"/>
      <c r="F239" s="3"/>
      <c r="G239" s="3"/>
      <c r="H239" s="3"/>
      <c r="I239" s="3"/>
      <c r="J239" s="3"/>
      <c r="K239" s="3"/>
      <c r="M239" s="175" t="str">
        <f>+VLOOKUP(M238,índices!$G:$H,2,0)</f>
        <v>Diciembre</v>
      </c>
      <c r="N239" s="176">
        <f t="shared" si="29"/>
        <v>2040</v>
      </c>
      <c r="O239" s="178">
        <f t="shared" si="30"/>
        <v>-121838.1482301817</v>
      </c>
      <c r="P239" s="178">
        <f t="shared" si="24"/>
        <v>333.48427406993881</v>
      </c>
      <c r="Q239" s="178">
        <f t="shared" si="25"/>
        <v>-863.02021663045377</v>
      </c>
      <c r="R239" s="60"/>
      <c r="S239" s="178">
        <f t="shared" si="26"/>
        <v>1196.5044907003926</v>
      </c>
      <c r="T239" s="178">
        <f t="shared" si="27"/>
        <v>-123034.65272088209</v>
      </c>
      <c r="AM239" s="185">
        <f t="shared" si="28"/>
        <v>0</v>
      </c>
    </row>
    <row r="240" spans="1:39" s="17" customFormat="1" ht="13.5" customHeight="1" x14ac:dyDescent="0.2">
      <c r="A240" s="7"/>
      <c r="B240" s="3"/>
      <c r="C240" s="3"/>
      <c r="D240" s="3"/>
      <c r="E240" s="3"/>
      <c r="F240" s="3"/>
      <c r="G240" s="3"/>
      <c r="H240" s="3"/>
      <c r="I240" s="3"/>
      <c r="J240" s="3"/>
      <c r="K240" s="3"/>
      <c r="M240" s="175" t="str">
        <f>+VLOOKUP(M239,índices!$G:$H,2,0)</f>
        <v>Enero</v>
      </c>
      <c r="N240" s="176">
        <f t="shared" si="29"/>
        <v>2041</v>
      </c>
      <c r="O240" s="178">
        <f t="shared" si="30"/>
        <v>-123034.65272088209</v>
      </c>
      <c r="P240" s="178">
        <f t="shared" si="24"/>
        <v>333.48427406993881</v>
      </c>
      <c r="Q240" s="178">
        <f t="shared" si="25"/>
        <v>-871.49545677291485</v>
      </c>
      <c r="R240" s="60"/>
      <c r="S240" s="178">
        <f t="shared" si="26"/>
        <v>1204.9797308428538</v>
      </c>
      <c r="T240" s="178">
        <f t="shared" si="27"/>
        <v>-124239.63245172494</v>
      </c>
      <c r="AM240" s="185">
        <f t="shared" si="28"/>
        <v>0</v>
      </c>
    </row>
    <row r="241" spans="1:39" s="17" customFormat="1" ht="13.5" customHeight="1" x14ac:dyDescent="0.2">
      <c r="A241" s="7"/>
      <c r="B241" s="3"/>
      <c r="C241" s="3"/>
      <c r="D241" s="3"/>
      <c r="E241" s="3"/>
      <c r="F241" s="3"/>
      <c r="G241" s="3"/>
      <c r="H241" s="3"/>
      <c r="I241" s="3"/>
      <c r="J241" s="3"/>
      <c r="K241" s="3"/>
      <c r="M241" s="175" t="str">
        <f>+VLOOKUP(M240,índices!$G:$H,2,0)</f>
        <v>Febrero</v>
      </c>
      <c r="N241" s="176">
        <f t="shared" si="29"/>
        <v>2041</v>
      </c>
      <c r="O241" s="178">
        <f t="shared" si="30"/>
        <v>-124239.63245172494</v>
      </c>
      <c r="P241" s="178">
        <f t="shared" si="24"/>
        <v>333.48427406993881</v>
      </c>
      <c r="Q241" s="178">
        <f t="shared" si="25"/>
        <v>-880.03072986638506</v>
      </c>
      <c r="R241" s="60"/>
      <c r="S241" s="178">
        <f t="shared" si="26"/>
        <v>1213.5150039363239</v>
      </c>
      <c r="T241" s="178">
        <f t="shared" si="27"/>
        <v>-125453.14745566127</v>
      </c>
      <c r="AM241" s="185">
        <f t="shared" si="28"/>
        <v>0</v>
      </c>
    </row>
    <row r="242" spans="1:39" s="17" customFormat="1" ht="13.5" customHeight="1" x14ac:dyDescent="0.2">
      <c r="A242" s="7"/>
      <c r="B242" s="3"/>
      <c r="C242" s="3"/>
      <c r="D242" s="3"/>
      <c r="E242" s="3"/>
      <c r="F242" s="3"/>
      <c r="G242" s="3"/>
      <c r="H242" s="3"/>
      <c r="I242" s="3"/>
      <c r="J242" s="3"/>
      <c r="K242" s="3"/>
      <c r="M242" s="175" t="str">
        <f>+VLOOKUP(M241,índices!$G:$H,2,0)</f>
        <v>Marzo</v>
      </c>
      <c r="N242" s="176">
        <f t="shared" si="29"/>
        <v>2041</v>
      </c>
      <c r="O242" s="178">
        <f t="shared" si="30"/>
        <v>-125453.14745566127</v>
      </c>
      <c r="P242" s="178">
        <f t="shared" si="24"/>
        <v>333.48427406993881</v>
      </c>
      <c r="Q242" s="178">
        <f t="shared" si="25"/>
        <v>-888.62646114426741</v>
      </c>
      <c r="R242" s="60"/>
      <c r="S242" s="178">
        <f t="shared" si="26"/>
        <v>1222.1107352142062</v>
      </c>
      <c r="T242" s="178">
        <f t="shared" si="27"/>
        <v>-126675.25819087547</v>
      </c>
      <c r="AM242" s="185">
        <f t="shared" si="28"/>
        <v>0</v>
      </c>
    </row>
    <row r="243" spans="1:39" s="17" customFormat="1" ht="13.5" customHeight="1" x14ac:dyDescent="0.2">
      <c r="A243" s="7"/>
      <c r="B243" s="3"/>
      <c r="C243" s="3"/>
      <c r="D243" s="3"/>
      <c r="E243" s="3"/>
      <c r="F243" s="3"/>
      <c r="G243" s="3"/>
      <c r="H243" s="3"/>
      <c r="I243" s="3"/>
      <c r="J243" s="3"/>
      <c r="K243" s="3"/>
      <c r="M243" s="175" t="str">
        <f>+VLOOKUP(M242,índices!$G:$H,2,0)</f>
        <v>Abril</v>
      </c>
      <c r="N243" s="176">
        <f t="shared" si="29"/>
        <v>2041</v>
      </c>
      <c r="O243" s="178">
        <f t="shared" si="30"/>
        <v>-126675.25819087547</v>
      </c>
      <c r="P243" s="178">
        <f t="shared" si="24"/>
        <v>333.48427406993881</v>
      </c>
      <c r="Q243" s="178">
        <f t="shared" si="25"/>
        <v>-897.28307885203458</v>
      </c>
      <c r="R243" s="60"/>
      <c r="S243" s="178">
        <f t="shared" si="26"/>
        <v>1230.7673529219733</v>
      </c>
      <c r="T243" s="178">
        <f t="shared" si="27"/>
        <v>-127906.02554379744</v>
      </c>
      <c r="AM243" s="185">
        <f t="shared" si="28"/>
        <v>0</v>
      </c>
    </row>
    <row r="244" spans="1:39" s="17" customFormat="1" ht="13.5" customHeight="1" x14ac:dyDescent="0.2">
      <c r="A244" s="7"/>
      <c r="B244" s="3"/>
      <c r="C244" s="3"/>
      <c r="D244" s="3"/>
      <c r="E244" s="3"/>
      <c r="F244" s="3"/>
      <c r="G244" s="3"/>
      <c r="H244" s="3"/>
      <c r="I244" s="3"/>
      <c r="J244" s="3"/>
      <c r="K244" s="3"/>
      <c r="M244" s="175" t="str">
        <f>+VLOOKUP(M243,índices!$G:$H,2,0)</f>
        <v>Mayo</v>
      </c>
      <c r="N244" s="176">
        <f t="shared" si="29"/>
        <v>2041</v>
      </c>
      <c r="O244" s="178">
        <f t="shared" si="30"/>
        <v>-127906.02554379744</v>
      </c>
      <c r="P244" s="178">
        <f t="shared" si="24"/>
        <v>333.48427406993881</v>
      </c>
      <c r="Q244" s="178">
        <f t="shared" si="25"/>
        <v>-906.00101426856531</v>
      </c>
      <c r="R244" s="60"/>
      <c r="S244" s="178">
        <f t="shared" si="26"/>
        <v>1239.4852883385042</v>
      </c>
      <c r="T244" s="178">
        <f t="shared" si="27"/>
        <v>-129145.51083213594</v>
      </c>
      <c r="AM244" s="185">
        <f t="shared" si="28"/>
        <v>0</v>
      </c>
    </row>
    <row r="245" spans="1:39" s="17" customFormat="1" ht="13.5" customHeight="1" x14ac:dyDescent="0.2">
      <c r="A245" s="7"/>
      <c r="B245" s="3"/>
      <c r="C245" s="3"/>
      <c r="D245" s="3"/>
      <c r="E245" s="3"/>
      <c r="F245" s="3"/>
      <c r="G245" s="3"/>
      <c r="H245" s="3"/>
      <c r="I245" s="3"/>
      <c r="J245" s="3"/>
      <c r="K245" s="3"/>
      <c r="M245" s="175" t="str">
        <f>+VLOOKUP(M244,índices!$G:$H,2,0)</f>
        <v>Junio</v>
      </c>
      <c r="N245" s="176">
        <f t="shared" si="29"/>
        <v>2041</v>
      </c>
      <c r="O245" s="178">
        <f t="shared" si="30"/>
        <v>-129145.51083213594</v>
      </c>
      <c r="P245" s="178">
        <f t="shared" si="24"/>
        <v>333.48427406993881</v>
      </c>
      <c r="Q245" s="178">
        <f t="shared" si="25"/>
        <v>-914.78070172762966</v>
      </c>
      <c r="R245" s="60"/>
      <c r="S245" s="178">
        <f t="shared" si="26"/>
        <v>1248.2649757975685</v>
      </c>
      <c r="T245" s="178">
        <f t="shared" si="27"/>
        <v>-130393.77580793352</v>
      </c>
      <c r="AM245" s="185">
        <f t="shared" si="28"/>
        <v>0</v>
      </c>
    </row>
    <row r="246" spans="1:39" s="17" customFormat="1" ht="13.5" customHeight="1" x14ac:dyDescent="0.2">
      <c r="A246" s="7"/>
      <c r="B246" s="3"/>
      <c r="C246" s="3"/>
      <c r="D246" s="3"/>
      <c r="E246" s="3"/>
      <c r="F246" s="3"/>
      <c r="G246" s="3"/>
      <c r="H246" s="3"/>
      <c r="I246" s="3"/>
      <c r="J246" s="3"/>
      <c r="K246" s="3"/>
      <c r="M246" s="175" t="str">
        <f>+VLOOKUP(M245,índices!$G:$H,2,0)</f>
        <v>Julio</v>
      </c>
      <c r="N246" s="176">
        <f t="shared" si="29"/>
        <v>2041</v>
      </c>
      <c r="O246" s="178">
        <f t="shared" si="30"/>
        <v>-130393.77580793352</v>
      </c>
      <c r="P246" s="178">
        <f t="shared" si="24"/>
        <v>333.48427406993881</v>
      </c>
      <c r="Q246" s="178">
        <f t="shared" si="25"/>
        <v>-923.62257863952914</v>
      </c>
      <c r="R246" s="60"/>
      <c r="S246" s="178">
        <f t="shared" si="26"/>
        <v>1257.1068527094681</v>
      </c>
      <c r="T246" s="178">
        <f t="shared" si="27"/>
        <v>-131650.88266064299</v>
      </c>
      <c r="AM246" s="185">
        <f t="shared" si="28"/>
        <v>0</v>
      </c>
    </row>
    <row r="247" spans="1:39" s="17" customFormat="1" ht="13.5" customHeight="1" x14ac:dyDescent="0.2">
      <c r="A247" s="7"/>
      <c r="B247" s="3"/>
      <c r="C247" s="3"/>
      <c r="D247" s="3"/>
      <c r="E247" s="3"/>
      <c r="F247" s="3"/>
      <c r="G247" s="3"/>
      <c r="H247" s="3"/>
      <c r="I247" s="3"/>
      <c r="J247" s="3"/>
      <c r="K247" s="3"/>
      <c r="M247" s="175" t="str">
        <f>+VLOOKUP(M246,índices!$G:$H,2,0)</f>
        <v>Agosto</v>
      </c>
      <c r="N247" s="176">
        <f t="shared" si="29"/>
        <v>2041</v>
      </c>
      <c r="O247" s="178">
        <f t="shared" si="30"/>
        <v>-131650.88266064299</v>
      </c>
      <c r="P247" s="178">
        <f t="shared" si="24"/>
        <v>333.48427406993881</v>
      </c>
      <c r="Q247" s="178">
        <f t="shared" si="25"/>
        <v>-932.52708551288799</v>
      </c>
      <c r="R247" s="60"/>
      <c r="S247" s="178">
        <f t="shared" si="26"/>
        <v>1266.0113595828268</v>
      </c>
      <c r="T247" s="178">
        <f t="shared" si="27"/>
        <v>-132916.89402022582</v>
      </c>
      <c r="AM247" s="185">
        <f t="shared" si="28"/>
        <v>0</v>
      </c>
    </row>
    <row r="248" spans="1:39" s="17" customFormat="1" ht="13.5" customHeight="1" x14ac:dyDescent="0.2">
      <c r="A248" s="7"/>
      <c r="B248" s="3"/>
      <c r="C248" s="3"/>
      <c r="D248" s="3"/>
      <c r="E248" s="3"/>
      <c r="F248" s="3"/>
      <c r="G248" s="3"/>
      <c r="H248" s="3"/>
      <c r="I248" s="3"/>
      <c r="J248" s="3"/>
      <c r="K248" s="3"/>
      <c r="M248" s="175" t="str">
        <f>+VLOOKUP(M247,índices!$G:$H,2,0)</f>
        <v>Septiembre</v>
      </c>
      <c r="N248" s="176">
        <f t="shared" si="29"/>
        <v>2041</v>
      </c>
      <c r="O248" s="178">
        <f t="shared" si="30"/>
        <v>-132916.89402022582</v>
      </c>
      <c r="P248" s="178">
        <f t="shared" si="24"/>
        <v>333.48427406993881</v>
      </c>
      <c r="Q248" s="178">
        <f t="shared" si="25"/>
        <v>-941.49466597659966</v>
      </c>
      <c r="R248" s="60"/>
      <c r="S248" s="178">
        <f t="shared" si="26"/>
        <v>1274.9789400465384</v>
      </c>
      <c r="T248" s="178">
        <f t="shared" si="27"/>
        <v>-134191.87296027236</v>
      </c>
      <c r="AM248" s="185">
        <f t="shared" si="28"/>
        <v>0</v>
      </c>
    </row>
    <row r="249" spans="1:39" s="17" customFormat="1" ht="13.5" customHeight="1" x14ac:dyDescent="0.2">
      <c r="A249" s="7"/>
      <c r="B249" s="3"/>
      <c r="C249" s="3"/>
      <c r="D249" s="3"/>
      <c r="E249" s="3"/>
      <c r="F249" s="3"/>
      <c r="G249" s="3"/>
      <c r="H249" s="3"/>
      <c r="I249" s="3"/>
      <c r="J249" s="3"/>
      <c r="K249" s="3"/>
      <c r="M249" s="175" t="str">
        <f>+VLOOKUP(M248,índices!$G:$H,2,0)</f>
        <v>Octubre</v>
      </c>
      <c r="N249" s="176">
        <f t="shared" si="29"/>
        <v>2041</v>
      </c>
      <c r="O249" s="178">
        <f t="shared" si="30"/>
        <v>-134191.87296027236</v>
      </c>
      <c r="P249" s="178">
        <f t="shared" si="24"/>
        <v>333.48427406993881</v>
      </c>
      <c r="Q249" s="178">
        <f t="shared" si="25"/>
        <v>-950.52576680192931</v>
      </c>
      <c r="R249" s="60"/>
      <c r="S249" s="178">
        <f t="shared" si="26"/>
        <v>1284.0100408718681</v>
      </c>
      <c r="T249" s="178">
        <f t="shared" si="27"/>
        <v>-135475.88300114422</v>
      </c>
      <c r="AM249" s="185">
        <f t="shared" si="28"/>
        <v>0</v>
      </c>
    </row>
    <row r="250" spans="1:39" s="17" customFormat="1" ht="13.5" customHeight="1" x14ac:dyDescent="0.2">
      <c r="A250" s="7"/>
      <c r="B250" s="3"/>
      <c r="C250" s="3"/>
      <c r="D250" s="3"/>
      <c r="E250" s="3"/>
      <c r="F250" s="3"/>
      <c r="G250" s="3"/>
      <c r="H250" s="3"/>
      <c r="I250" s="3"/>
      <c r="J250" s="3"/>
      <c r="K250" s="3"/>
      <c r="M250" s="175" t="str">
        <f>+VLOOKUP(M249,índices!$G:$H,2,0)</f>
        <v>Noviembre</v>
      </c>
      <c r="N250" s="176">
        <f t="shared" si="29"/>
        <v>2041</v>
      </c>
      <c r="O250" s="178">
        <f t="shared" si="30"/>
        <v>-135475.88300114422</v>
      </c>
      <c r="P250" s="178">
        <f t="shared" si="24"/>
        <v>333.48427406993881</v>
      </c>
      <c r="Q250" s="178">
        <f t="shared" si="25"/>
        <v>-959.62083792477165</v>
      </c>
      <c r="R250" s="60"/>
      <c r="S250" s="178">
        <f t="shared" si="26"/>
        <v>1293.1051119947106</v>
      </c>
      <c r="T250" s="178">
        <f t="shared" si="27"/>
        <v>-136768.98811313894</v>
      </c>
      <c r="AM250" s="185">
        <f t="shared" si="28"/>
        <v>0</v>
      </c>
    </row>
    <row r="251" spans="1:39" s="17" customFormat="1" ht="13.5" customHeight="1" x14ac:dyDescent="0.2">
      <c r="A251" s="7"/>
      <c r="B251" s="3"/>
      <c r="C251" s="3"/>
      <c r="D251" s="3"/>
      <c r="E251" s="3"/>
      <c r="F251" s="3"/>
      <c r="G251" s="3"/>
      <c r="H251" s="3"/>
      <c r="I251" s="3"/>
      <c r="J251" s="3"/>
      <c r="K251" s="3"/>
      <c r="M251" s="175" t="str">
        <f>+VLOOKUP(M250,índices!$G:$H,2,0)</f>
        <v>Diciembre</v>
      </c>
      <c r="N251" s="176">
        <f t="shared" si="29"/>
        <v>2041</v>
      </c>
      <c r="O251" s="178">
        <f t="shared" si="30"/>
        <v>-136768.98811313894</v>
      </c>
      <c r="P251" s="178">
        <f t="shared" si="24"/>
        <v>333.48427406993881</v>
      </c>
      <c r="Q251" s="178">
        <f t="shared" si="25"/>
        <v>-968.78033246806751</v>
      </c>
      <c r="R251" s="60"/>
      <c r="S251" s="178">
        <f t="shared" si="26"/>
        <v>1302.2646065380063</v>
      </c>
      <c r="T251" s="178">
        <f t="shared" si="27"/>
        <v>-138071.25271967694</v>
      </c>
      <c r="AM251" s="185">
        <f t="shared" si="28"/>
        <v>0</v>
      </c>
    </row>
    <row r="252" spans="1:39" s="17" customFormat="1" ht="13.5" customHeight="1" x14ac:dyDescent="0.2">
      <c r="A252" s="7"/>
      <c r="B252" s="3"/>
      <c r="C252" s="3"/>
      <c r="D252" s="3"/>
      <c r="E252" s="3"/>
      <c r="F252" s="3"/>
      <c r="G252" s="3"/>
      <c r="H252" s="3"/>
      <c r="I252" s="3"/>
      <c r="J252" s="3"/>
      <c r="K252" s="3"/>
      <c r="M252" s="175" t="str">
        <f>+VLOOKUP(M251,índices!$G:$H,2,0)</f>
        <v>Enero</v>
      </c>
      <c r="N252" s="176">
        <f t="shared" si="29"/>
        <v>2042</v>
      </c>
      <c r="O252" s="178">
        <f t="shared" si="30"/>
        <v>-138071.25271967694</v>
      </c>
      <c r="P252" s="178">
        <f t="shared" si="24"/>
        <v>333.48427406993881</v>
      </c>
      <c r="Q252" s="178">
        <f t="shared" si="25"/>
        <v>-978.0047067643784</v>
      </c>
      <c r="R252" s="60"/>
      <c r="S252" s="178">
        <f t="shared" si="26"/>
        <v>1311.4889808343173</v>
      </c>
      <c r="T252" s="178">
        <f t="shared" si="27"/>
        <v>-139382.74170051125</v>
      </c>
      <c r="AM252" s="185">
        <f t="shared" si="28"/>
        <v>0</v>
      </c>
    </row>
    <row r="253" spans="1:39" s="17" customFormat="1" ht="13.5" customHeight="1" x14ac:dyDescent="0.2">
      <c r="A253" s="7"/>
      <c r="B253" s="3"/>
      <c r="C253" s="3"/>
      <c r="D253" s="3"/>
      <c r="E253" s="3"/>
      <c r="F253" s="3"/>
      <c r="G253" s="3"/>
      <c r="H253" s="3"/>
      <c r="I253" s="3"/>
      <c r="J253" s="3"/>
      <c r="K253" s="3"/>
      <c r="M253" s="175" t="str">
        <f>+VLOOKUP(M252,índices!$G:$H,2,0)</f>
        <v>Febrero</v>
      </c>
      <c r="N253" s="176">
        <f t="shared" si="29"/>
        <v>2042</v>
      </c>
      <c r="O253" s="178">
        <f t="shared" si="30"/>
        <v>-139382.74170051125</v>
      </c>
      <c r="P253" s="178">
        <f t="shared" si="24"/>
        <v>333.48427406993881</v>
      </c>
      <c r="Q253" s="178">
        <f t="shared" si="25"/>
        <v>-987.29442037862145</v>
      </c>
      <c r="R253" s="60"/>
      <c r="S253" s="178">
        <f t="shared" si="26"/>
        <v>1320.7786944485601</v>
      </c>
      <c r="T253" s="178">
        <f t="shared" si="27"/>
        <v>-140703.52039495981</v>
      </c>
      <c r="AM253" s="185">
        <f t="shared" si="28"/>
        <v>0</v>
      </c>
    </row>
    <row r="254" spans="1:39" s="17" customFormat="1" ht="13.5" customHeight="1" x14ac:dyDescent="0.2">
      <c r="A254" s="7"/>
      <c r="B254" s="3"/>
      <c r="C254" s="3"/>
      <c r="D254" s="3"/>
      <c r="E254" s="3"/>
      <c r="F254" s="3"/>
      <c r="G254" s="3"/>
      <c r="H254" s="3"/>
      <c r="I254" s="3"/>
      <c r="J254" s="3"/>
      <c r="K254" s="3"/>
      <c r="M254" s="175" t="str">
        <f>+VLOOKUP(M253,índices!$G:$H,2,0)</f>
        <v>Marzo</v>
      </c>
      <c r="N254" s="176">
        <f t="shared" si="29"/>
        <v>2042</v>
      </c>
      <c r="O254" s="178">
        <f t="shared" si="30"/>
        <v>-140703.52039495981</v>
      </c>
      <c r="P254" s="178">
        <f t="shared" si="24"/>
        <v>333.48427406993881</v>
      </c>
      <c r="Q254" s="178">
        <f t="shared" si="25"/>
        <v>-996.64993613096533</v>
      </c>
      <c r="R254" s="60"/>
      <c r="S254" s="178">
        <f t="shared" si="26"/>
        <v>1330.1342102009041</v>
      </c>
      <c r="T254" s="178">
        <f t="shared" si="27"/>
        <v>-142033.6546051607</v>
      </c>
      <c r="AM254" s="185">
        <f t="shared" si="28"/>
        <v>0</v>
      </c>
    </row>
    <row r="255" spans="1:39" s="17" customFormat="1" ht="13.5" customHeight="1" x14ac:dyDescent="0.2">
      <c r="A255" s="7"/>
      <c r="B255" s="3"/>
      <c r="C255" s="3"/>
      <c r="D255" s="3"/>
      <c r="E255" s="3"/>
      <c r="F255" s="3"/>
      <c r="G255" s="3"/>
      <c r="H255" s="3"/>
      <c r="I255" s="3"/>
      <c r="J255" s="3"/>
      <c r="K255" s="3"/>
      <c r="M255" s="175" t="str">
        <f>+VLOOKUP(M254,índices!$G:$H,2,0)</f>
        <v>Abril</v>
      </c>
      <c r="N255" s="176">
        <f t="shared" si="29"/>
        <v>2042</v>
      </c>
      <c r="O255" s="178">
        <f t="shared" si="30"/>
        <v>-142033.6546051607</v>
      </c>
      <c r="P255" s="178">
        <f t="shared" si="24"/>
        <v>333.48427406993881</v>
      </c>
      <c r="Q255" s="178">
        <f t="shared" si="25"/>
        <v>-1006.0717201198884</v>
      </c>
      <c r="R255" s="60"/>
      <c r="S255" s="178">
        <f t="shared" si="26"/>
        <v>1339.5559941898273</v>
      </c>
      <c r="T255" s="178">
        <f t="shared" si="27"/>
        <v>-143373.21059935054</v>
      </c>
      <c r="AM255" s="185">
        <f t="shared" si="28"/>
        <v>0</v>
      </c>
    </row>
    <row r="256" spans="1:39" s="17" customFormat="1" ht="13.5" customHeight="1" x14ac:dyDescent="0.2">
      <c r="A256" s="7"/>
      <c r="B256" s="3"/>
      <c r="C256" s="3"/>
      <c r="D256" s="3"/>
      <c r="E256" s="3"/>
      <c r="F256" s="3"/>
      <c r="G256" s="3"/>
      <c r="H256" s="3"/>
      <c r="I256" s="3"/>
      <c r="J256" s="3"/>
      <c r="K256" s="3"/>
      <c r="M256" s="175" t="str">
        <f>+VLOOKUP(M255,índices!$G:$H,2,0)</f>
        <v>Mayo</v>
      </c>
      <c r="N256" s="176">
        <f t="shared" si="29"/>
        <v>2042</v>
      </c>
      <c r="O256" s="178">
        <f t="shared" si="30"/>
        <v>-143373.21059935054</v>
      </c>
      <c r="P256" s="178">
        <f t="shared" si="24"/>
        <v>333.48427406993881</v>
      </c>
      <c r="Q256" s="178">
        <f t="shared" si="25"/>
        <v>-1015.5602417453997</v>
      </c>
      <c r="R256" s="60"/>
      <c r="S256" s="178">
        <f t="shared" si="26"/>
        <v>1349.0445158153384</v>
      </c>
      <c r="T256" s="178">
        <f t="shared" si="27"/>
        <v>-144722.25511516587</v>
      </c>
      <c r="AM256" s="185">
        <f t="shared" si="28"/>
        <v>0</v>
      </c>
    </row>
    <row r="257" spans="1:39" s="17" customFormat="1" ht="13.5" customHeight="1" x14ac:dyDescent="0.2">
      <c r="A257" s="7"/>
      <c r="B257" s="3"/>
      <c r="C257" s="3"/>
      <c r="D257" s="3"/>
      <c r="E257" s="3"/>
      <c r="F257" s="3"/>
      <c r="G257" s="3"/>
      <c r="H257" s="3"/>
      <c r="I257" s="3"/>
      <c r="J257" s="3"/>
      <c r="K257" s="3"/>
      <c r="M257" s="175" t="str">
        <f>+VLOOKUP(M256,índices!$G:$H,2,0)</f>
        <v>Junio</v>
      </c>
      <c r="N257" s="176">
        <f t="shared" si="29"/>
        <v>2042</v>
      </c>
      <c r="O257" s="178">
        <f t="shared" si="30"/>
        <v>-144722.25511516587</v>
      </c>
      <c r="P257" s="178">
        <f t="shared" si="24"/>
        <v>333.48427406993881</v>
      </c>
      <c r="Q257" s="178">
        <f t="shared" si="25"/>
        <v>-1025.1159737324249</v>
      </c>
      <c r="R257" s="60"/>
      <c r="S257" s="178">
        <f t="shared" si="26"/>
        <v>1358.6002478023638</v>
      </c>
      <c r="T257" s="178">
        <f t="shared" si="27"/>
        <v>-146080.85536296823</v>
      </c>
      <c r="AM257" s="185">
        <f t="shared" si="28"/>
        <v>0</v>
      </c>
    </row>
    <row r="258" spans="1:39" s="17" customFormat="1" ht="13.5" customHeight="1" x14ac:dyDescent="0.2">
      <c r="A258" s="7"/>
      <c r="B258" s="3"/>
      <c r="C258" s="3"/>
      <c r="D258" s="3"/>
      <c r="E258" s="3"/>
      <c r="F258" s="3"/>
      <c r="G258" s="3"/>
      <c r="H258" s="3"/>
      <c r="I258" s="3"/>
      <c r="J258" s="3"/>
      <c r="K258" s="3"/>
      <c r="M258" s="175" t="str">
        <f>+VLOOKUP(M257,índices!$G:$H,2,0)</f>
        <v>Julio</v>
      </c>
      <c r="N258" s="176">
        <f t="shared" si="29"/>
        <v>2042</v>
      </c>
      <c r="O258" s="178">
        <f t="shared" si="30"/>
        <v>-146080.85536296823</v>
      </c>
      <c r="P258" s="178">
        <f t="shared" si="24"/>
        <v>333.48427406993881</v>
      </c>
      <c r="Q258" s="178">
        <f t="shared" si="25"/>
        <v>-1034.7393921543583</v>
      </c>
      <c r="R258" s="60"/>
      <c r="S258" s="178">
        <f t="shared" si="26"/>
        <v>1368.2236662242972</v>
      </c>
      <c r="T258" s="178">
        <f t="shared" si="27"/>
        <v>-147449.07902919254</v>
      </c>
      <c r="AM258" s="185">
        <f t="shared" si="28"/>
        <v>0</v>
      </c>
    </row>
    <row r="259" spans="1:39" s="17" customFormat="1" ht="13.5" customHeight="1" x14ac:dyDescent="0.2">
      <c r="A259" s="7"/>
      <c r="B259" s="3"/>
      <c r="C259" s="3"/>
      <c r="D259" s="3"/>
      <c r="E259" s="3"/>
      <c r="F259" s="3"/>
      <c r="G259" s="3"/>
      <c r="H259" s="3"/>
      <c r="I259" s="3"/>
      <c r="J259" s="3"/>
      <c r="K259" s="3"/>
      <c r="M259" s="175" t="str">
        <f>+VLOOKUP(M258,índices!$G:$H,2,0)</f>
        <v>Agosto</v>
      </c>
      <c r="N259" s="176">
        <f t="shared" si="29"/>
        <v>2042</v>
      </c>
      <c r="O259" s="178">
        <f t="shared" si="30"/>
        <v>-147449.07902919254</v>
      </c>
      <c r="P259" s="178">
        <f t="shared" si="24"/>
        <v>333.48427406993881</v>
      </c>
      <c r="Q259" s="178">
        <f t="shared" si="25"/>
        <v>-1044.4309764567806</v>
      </c>
      <c r="R259" s="60"/>
      <c r="S259" s="178">
        <f t="shared" si="26"/>
        <v>1377.9152505267193</v>
      </c>
      <c r="T259" s="178">
        <f t="shared" si="27"/>
        <v>-148826.99427971925</v>
      </c>
      <c r="AM259" s="185">
        <f t="shared" si="28"/>
        <v>0</v>
      </c>
    </row>
    <row r="260" spans="1:39" s="17" customFormat="1" ht="13.5" customHeight="1" x14ac:dyDescent="0.2">
      <c r="A260" s="7"/>
      <c r="B260" s="3"/>
      <c r="C260" s="3"/>
      <c r="D260" s="3"/>
      <c r="E260" s="3"/>
      <c r="F260" s="3"/>
      <c r="G260" s="3"/>
      <c r="H260" s="3"/>
      <c r="I260" s="3"/>
      <c r="J260" s="3"/>
      <c r="K260" s="3"/>
      <c r="M260" s="175" t="str">
        <f>+VLOOKUP(M259,índices!$G:$H,2,0)</f>
        <v>Septiembre</v>
      </c>
      <c r="N260" s="176">
        <f t="shared" si="29"/>
        <v>2042</v>
      </c>
      <c r="O260" s="178">
        <f t="shared" si="30"/>
        <v>-148826.99427971925</v>
      </c>
      <c r="P260" s="178">
        <f t="shared" si="24"/>
        <v>333.48427406993881</v>
      </c>
      <c r="Q260" s="178">
        <f t="shared" si="25"/>
        <v>-1054.1912094813447</v>
      </c>
      <c r="R260" s="60"/>
      <c r="S260" s="178">
        <f t="shared" si="26"/>
        <v>1387.6754835512834</v>
      </c>
      <c r="T260" s="178">
        <f t="shared" si="27"/>
        <v>-150214.66976327053</v>
      </c>
      <c r="AM260" s="185">
        <f t="shared" si="28"/>
        <v>0</v>
      </c>
    </row>
    <row r="261" spans="1:39" s="17" customFormat="1" ht="13.5" customHeight="1" x14ac:dyDescent="0.2">
      <c r="A261" s="7"/>
      <c r="B261" s="3"/>
      <c r="C261" s="3"/>
      <c r="D261" s="3"/>
      <c r="E261" s="3"/>
      <c r="F261" s="3"/>
      <c r="G261" s="3"/>
      <c r="H261" s="3"/>
      <c r="I261" s="3"/>
      <c r="J261" s="3"/>
      <c r="K261" s="3"/>
      <c r="M261" s="175" t="str">
        <f>+VLOOKUP(M260,índices!$G:$H,2,0)</f>
        <v>Octubre</v>
      </c>
      <c r="N261" s="176">
        <f t="shared" si="29"/>
        <v>2042</v>
      </c>
      <c r="O261" s="178">
        <f t="shared" si="30"/>
        <v>-150214.66976327053</v>
      </c>
      <c r="P261" s="178">
        <f t="shared" si="24"/>
        <v>333.48427406993881</v>
      </c>
      <c r="Q261" s="178">
        <f t="shared" si="25"/>
        <v>-1064.0205774898329</v>
      </c>
      <c r="R261" s="60"/>
      <c r="S261" s="178">
        <f t="shared" si="26"/>
        <v>1397.5048515597719</v>
      </c>
      <c r="T261" s="178">
        <f t="shared" si="27"/>
        <v>-151612.17461483029</v>
      </c>
      <c r="AM261" s="185">
        <f t="shared" si="28"/>
        <v>0</v>
      </c>
    </row>
    <row r="262" spans="1:39" s="17" customFormat="1" ht="13.5" customHeight="1" x14ac:dyDescent="0.2">
      <c r="A262" s="7"/>
      <c r="B262" s="3"/>
      <c r="C262" s="3"/>
      <c r="D262" s="3"/>
      <c r="E262" s="3"/>
      <c r="F262" s="3"/>
      <c r="G262" s="3"/>
      <c r="H262" s="3"/>
      <c r="I262" s="3"/>
      <c r="J262" s="3"/>
      <c r="K262" s="3"/>
      <c r="M262" s="175" t="str">
        <f>+VLOOKUP(M261,índices!$G:$H,2,0)</f>
        <v>Noviembre</v>
      </c>
      <c r="N262" s="176">
        <f t="shared" si="29"/>
        <v>2042</v>
      </c>
      <c r="O262" s="178">
        <f t="shared" si="30"/>
        <v>-151612.17461483029</v>
      </c>
      <c r="P262" s="178">
        <f t="shared" si="24"/>
        <v>333.48427406993881</v>
      </c>
      <c r="Q262" s="178">
        <f t="shared" si="25"/>
        <v>-1073.9195701883814</v>
      </c>
      <c r="R262" s="60"/>
      <c r="S262" s="178">
        <f t="shared" si="26"/>
        <v>1407.4038442583201</v>
      </c>
      <c r="T262" s="178">
        <f t="shared" si="27"/>
        <v>-153019.5784590886</v>
      </c>
      <c r="AM262" s="185">
        <f t="shared" si="28"/>
        <v>0</v>
      </c>
    </row>
    <row r="263" spans="1:39" s="17" customFormat="1" ht="13.5" customHeight="1" x14ac:dyDescent="0.2">
      <c r="A263" s="7"/>
      <c r="B263" s="3"/>
      <c r="C263" s="3"/>
      <c r="D263" s="3"/>
      <c r="E263" s="3"/>
      <c r="F263" s="3"/>
      <c r="G263" s="3"/>
      <c r="H263" s="3"/>
      <c r="I263" s="3"/>
      <c r="J263" s="3"/>
      <c r="K263" s="3"/>
      <c r="M263" s="175" t="str">
        <f>+VLOOKUP(M262,índices!$G:$H,2,0)</f>
        <v>Diciembre</v>
      </c>
      <c r="N263" s="176">
        <f t="shared" si="29"/>
        <v>2042</v>
      </c>
      <c r="O263" s="178">
        <f t="shared" si="30"/>
        <v>-153019.5784590886</v>
      </c>
      <c r="P263" s="178">
        <f t="shared" si="24"/>
        <v>333.48427406993881</v>
      </c>
      <c r="Q263" s="178">
        <f t="shared" si="25"/>
        <v>-1083.8886807518777</v>
      </c>
      <c r="R263" s="60"/>
      <c r="S263" s="178">
        <f t="shared" si="26"/>
        <v>1417.3729548218166</v>
      </c>
      <c r="T263" s="178">
        <f t="shared" si="27"/>
        <v>-154436.95141391043</v>
      </c>
      <c r="AM263" s="185">
        <f t="shared" si="28"/>
        <v>0</v>
      </c>
    </row>
    <row r="264" spans="1:39" s="17" customFormat="1" ht="13.5" customHeight="1" x14ac:dyDescent="0.2">
      <c r="A264" s="7"/>
      <c r="B264" s="3"/>
      <c r="C264" s="3"/>
      <c r="D264" s="3"/>
      <c r="E264" s="3"/>
      <c r="F264" s="3"/>
      <c r="G264" s="3"/>
      <c r="H264" s="3"/>
      <c r="I264" s="3"/>
      <c r="J264" s="3"/>
      <c r="K264" s="3"/>
      <c r="M264" s="175" t="str">
        <f>+VLOOKUP(M263,índices!$G:$H,2,0)</f>
        <v>Enero</v>
      </c>
      <c r="N264" s="176">
        <f t="shared" si="29"/>
        <v>2043</v>
      </c>
      <c r="O264" s="178">
        <f t="shared" si="30"/>
        <v>-154436.95141391043</v>
      </c>
      <c r="P264" s="178">
        <f t="shared" ref="P264:P327" si="31">+$G$11</f>
        <v>333.48427406993881</v>
      </c>
      <c r="Q264" s="178">
        <f t="shared" ref="Q264:Q327" si="32">O264*$G$12</f>
        <v>-1093.9284058485323</v>
      </c>
      <c r="R264" s="60"/>
      <c r="S264" s="178">
        <f t="shared" ref="S264:S327" si="33">P264-Q264</f>
        <v>1427.412679918471</v>
      </c>
      <c r="T264" s="178">
        <f t="shared" ref="T264:T327" si="34">O264-S264-R264</f>
        <v>-155864.36409382889</v>
      </c>
      <c r="AM264" s="185">
        <f t="shared" ref="AM264:AM327" si="35">IF(Q264&gt;0,Q264,0)</f>
        <v>0</v>
      </c>
    </row>
    <row r="265" spans="1:39" s="17" customFormat="1" ht="13.5" customHeight="1" x14ac:dyDescent="0.2">
      <c r="A265" s="7"/>
      <c r="B265" s="3"/>
      <c r="C265" s="3"/>
      <c r="D265" s="3"/>
      <c r="E265" s="3"/>
      <c r="F265" s="3"/>
      <c r="G265" s="3"/>
      <c r="H265" s="3"/>
      <c r="I265" s="3"/>
      <c r="J265" s="3"/>
      <c r="K265" s="3"/>
      <c r="M265" s="175" t="str">
        <f>+VLOOKUP(M264,índices!$G:$H,2,0)</f>
        <v>Febrero</v>
      </c>
      <c r="N265" s="176">
        <f t="shared" ref="N265:N328" si="36">+IF(M264="Diciembre",N264+1,N264)</f>
        <v>2043</v>
      </c>
      <c r="O265" s="178">
        <f t="shared" ref="O265:O328" si="37">+T264</f>
        <v>-155864.36409382889</v>
      </c>
      <c r="P265" s="178">
        <f t="shared" si="31"/>
        <v>333.48427406993881</v>
      </c>
      <c r="Q265" s="178">
        <f t="shared" si="32"/>
        <v>-1104.0392456646214</v>
      </c>
      <c r="R265" s="60"/>
      <c r="S265" s="178">
        <f t="shared" si="33"/>
        <v>1437.5235197345601</v>
      </c>
      <c r="T265" s="178">
        <f t="shared" si="34"/>
        <v>-157301.88761356345</v>
      </c>
      <c r="AM265" s="185">
        <f t="shared" si="35"/>
        <v>0</v>
      </c>
    </row>
    <row r="266" spans="1:39" s="17" customFormat="1" ht="13.5" customHeight="1" x14ac:dyDescent="0.2">
      <c r="A266" s="7"/>
      <c r="B266" s="3"/>
      <c r="C266" s="3"/>
      <c r="D266" s="3"/>
      <c r="E266" s="3"/>
      <c r="F266" s="3"/>
      <c r="G266" s="3"/>
      <c r="H266" s="3"/>
      <c r="I266" s="3"/>
      <c r="J266" s="3"/>
      <c r="K266" s="3"/>
      <c r="M266" s="175" t="str">
        <f>+VLOOKUP(M265,índices!$G:$H,2,0)</f>
        <v>Marzo</v>
      </c>
      <c r="N266" s="176">
        <f t="shared" si="36"/>
        <v>2043</v>
      </c>
      <c r="O266" s="178">
        <f t="shared" si="37"/>
        <v>-157301.88761356345</v>
      </c>
      <c r="P266" s="178">
        <f t="shared" si="31"/>
        <v>333.48427406993881</v>
      </c>
      <c r="Q266" s="178">
        <f t="shared" si="32"/>
        <v>-1114.2217039294078</v>
      </c>
      <c r="R266" s="60"/>
      <c r="S266" s="178">
        <f t="shared" si="33"/>
        <v>1447.7059779993465</v>
      </c>
      <c r="T266" s="178">
        <f t="shared" si="34"/>
        <v>-158749.59359156279</v>
      </c>
      <c r="AM266" s="185">
        <f t="shared" si="35"/>
        <v>0</v>
      </c>
    </row>
    <row r="267" spans="1:39" s="17" customFormat="1" ht="13.5" customHeight="1" x14ac:dyDescent="0.2">
      <c r="A267" s="7"/>
      <c r="B267" s="3"/>
      <c r="C267" s="3"/>
      <c r="D267" s="3"/>
      <c r="E267" s="3"/>
      <c r="F267" s="3"/>
      <c r="G267" s="3"/>
      <c r="H267" s="3"/>
      <c r="I267" s="3"/>
      <c r="J267" s="3"/>
      <c r="K267" s="3"/>
      <c r="M267" s="175" t="str">
        <f>+VLOOKUP(M266,índices!$G:$H,2,0)</f>
        <v>Abril</v>
      </c>
      <c r="N267" s="176">
        <f t="shared" si="36"/>
        <v>2043</v>
      </c>
      <c r="O267" s="178">
        <f t="shared" si="37"/>
        <v>-158749.59359156279</v>
      </c>
      <c r="P267" s="178">
        <f t="shared" si="31"/>
        <v>333.48427406993881</v>
      </c>
      <c r="Q267" s="178">
        <f t="shared" si="32"/>
        <v>-1124.4762879402365</v>
      </c>
      <c r="R267" s="60"/>
      <c r="S267" s="178">
        <f t="shared" si="33"/>
        <v>1457.9605620101752</v>
      </c>
      <c r="T267" s="178">
        <f t="shared" si="34"/>
        <v>-160207.55415357297</v>
      </c>
      <c r="AM267" s="185">
        <f t="shared" si="35"/>
        <v>0</v>
      </c>
    </row>
    <row r="268" spans="1:39" s="17" customFormat="1" ht="13.5" customHeight="1" x14ac:dyDescent="0.2">
      <c r="A268" s="7"/>
      <c r="B268" s="3"/>
      <c r="C268" s="3"/>
      <c r="D268" s="3"/>
      <c r="E268" s="3"/>
      <c r="F268" s="3"/>
      <c r="G268" s="3"/>
      <c r="H268" s="3"/>
      <c r="I268" s="3"/>
      <c r="J268" s="3"/>
      <c r="K268" s="3"/>
      <c r="M268" s="175" t="str">
        <f>+VLOOKUP(M267,índices!$G:$H,2,0)</f>
        <v>Mayo</v>
      </c>
      <c r="N268" s="176">
        <f t="shared" si="36"/>
        <v>2043</v>
      </c>
      <c r="O268" s="178">
        <f t="shared" si="37"/>
        <v>-160207.55415357297</v>
      </c>
      <c r="P268" s="178">
        <f t="shared" si="31"/>
        <v>333.48427406993881</v>
      </c>
      <c r="Q268" s="178">
        <f t="shared" si="32"/>
        <v>-1134.8035085878087</v>
      </c>
      <c r="R268" s="60"/>
      <c r="S268" s="178">
        <f t="shared" si="33"/>
        <v>1468.2877826577474</v>
      </c>
      <c r="T268" s="178">
        <f t="shared" si="34"/>
        <v>-161675.84193623072</v>
      </c>
      <c r="AM268" s="185">
        <f t="shared" si="35"/>
        <v>0</v>
      </c>
    </row>
    <row r="269" spans="1:39" s="17" customFormat="1" ht="13.5" customHeight="1" x14ac:dyDescent="0.2">
      <c r="A269" s="7"/>
      <c r="B269" s="3"/>
      <c r="C269" s="3"/>
      <c r="D269" s="3"/>
      <c r="E269" s="3"/>
      <c r="F269" s="3"/>
      <c r="G269" s="3"/>
      <c r="H269" s="3"/>
      <c r="I269" s="3"/>
      <c r="J269" s="3"/>
      <c r="K269" s="3"/>
      <c r="M269" s="175" t="str">
        <f>+VLOOKUP(M268,índices!$G:$H,2,0)</f>
        <v>Junio</v>
      </c>
      <c r="N269" s="176">
        <f t="shared" si="36"/>
        <v>2043</v>
      </c>
      <c r="O269" s="178">
        <f t="shared" si="37"/>
        <v>-161675.84193623072</v>
      </c>
      <c r="P269" s="178">
        <f t="shared" si="31"/>
        <v>333.48427406993881</v>
      </c>
      <c r="Q269" s="178">
        <f t="shared" si="32"/>
        <v>-1145.2038803816342</v>
      </c>
      <c r="R269" s="60"/>
      <c r="S269" s="178">
        <f t="shared" si="33"/>
        <v>1478.6881544515732</v>
      </c>
      <c r="T269" s="178">
        <f t="shared" si="34"/>
        <v>-163154.5300906823</v>
      </c>
      <c r="AM269" s="185">
        <f t="shared" si="35"/>
        <v>0</v>
      </c>
    </row>
    <row r="270" spans="1:39" s="17" customFormat="1" ht="13.5" customHeight="1" x14ac:dyDescent="0.2">
      <c r="A270" s="7"/>
      <c r="B270" s="3"/>
      <c r="C270" s="3"/>
      <c r="D270" s="3"/>
      <c r="E270" s="3"/>
      <c r="F270" s="3"/>
      <c r="G270" s="3"/>
      <c r="H270" s="3"/>
      <c r="I270" s="3"/>
      <c r="J270" s="3"/>
      <c r="K270" s="3"/>
      <c r="M270" s="175" t="str">
        <f>+VLOOKUP(M269,índices!$G:$H,2,0)</f>
        <v>Julio</v>
      </c>
      <c r="N270" s="176">
        <f t="shared" si="36"/>
        <v>2043</v>
      </c>
      <c r="O270" s="178">
        <f t="shared" si="37"/>
        <v>-163154.5300906823</v>
      </c>
      <c r="P270" s="178">
        <f t="shared" si="31"/>
        <v>333.48427406993881</v>
      </c>
      <c r="Q270" s="178">
        <f t="shared" si="32"/>
        <v>-1155.6779214756664</v>
      </c>
      <c r="R270" s="60"/>
      <c r="S270" s="178">
        <f t="shared" si="33"/>
        <v>1489.1621955456053</v>
      </c>
      <c r="T270" s="178">
        <f t="shared" si="34"/>
        <v>-164643.69228622789</v>
      </c>
      <c r="AM270" s="185">
        <f t="shared" si="35"/>
        <v>0</v>
      </c>
    </row>
    <row r="271" spans="1:39" s="17" customFormat="1" ht="13.5" customHeight="1" x14ac:dyDescent="0.2">
      <c r="A271" s="7"/>
      <c r="B271" s="3"/>
      <c r="C271" s="3"/>
      <c r="D271" s="3"/>
      <c r="E271" s="3"/>
      <c r="F271" s="3"/>
      <c r="G271" s="3"/>
      <c r="H271" s="3"/>
      <c r="I271" s="3"/>
      <c r="J271" s="3"/>
      <c r="K271" s="3"/>
      <c r="M271" s="175" t="str">
        <f>+VLOOKUP(M270,índices!$G:$H,2,0)</f>
        <v>Agosto</v>
      </c>
      <c r="N271" s="176">
        <f t="shared" si="36"/>
        <v>2043</v>
      </c>
      <c r="O271" s="178">
        <f t="shared" si="37"/>
        <v>-164643.69228622789</v>
      </c>
      <c r="P271" s="178">
        <f t="shared" si="31"/>
        <v>333.48427406993881</v>
      </c>
      <c r="Q271" s="178">
        <f t="shared" si="32"/>
        <v>-1166.2261536941144</v>
      </c>
      <c r="R271" s="60"/>
      <c r="S271" s="178">
        <f t="shared" si="33"/>
        <v>1499.7104277640533</v>
      </c>
      <c r="T271" s="178">
        <f t="shared" si="34"/>
        <v>-166143.40271399193</v>
      </c>
      <c r="AM271" s="185">
        <f t="shared" si="35"/>
        <v>0</v>
      </c>
    </row>
    <row r="272" spans="1:39" s="17" customFormat="1" ht="13.5" customHeight="1" x14ac:dyDescent="0.2">
      <c r="A272" s="7"/>
      <c r="B272" s="3"/>
      <c r="C272" s="3"/>
      <c r="D272" s="3"/>
      <c r="E272" s="3"/>
      <c r="F272" s="3"/>
      <c r="G272" s="3"/>
      <c r="H272" s="3"/>
      <c r="I272" s="3"/>
      <c r="J272" s="3"/>
      <c r="K272" s="3"/>
      <c r="M272" s="175" t="str">
        <f>+VLOOKUP(M271,índices!$G:$H,2,0)</f>
        <v>Septiembre</v>
      </c>
      <c r="N272" s="176">
        <f t="shared" si="36"/>
        <v>2043</v>
      </c>
      <c r="O272" s="178">
        <f t="shared" si="37"/>
        <v>-166143.40271399193</v>
      </c>
      <c r="P272" s="178">
        <f t="shared" si="31"/>
        <v>333.48427406993881</v>
      </c>
      <c r="Q272" s="178">
        <f t="shared" si="32"/>
        <v>-1176.8491025574428</v>
      </c>
      <c r="R272" s="60"/>
      <c r="S272" s="178">
        <f t="shared" si="33"/>
        <v>1510.3333766273818</v>
      </c>
      <c r="T272" s="178">
        <f t="shared" si="34"/>
        <v>-167653.73609061932</v>
      </c>
      <c r="AM272" s="185">
        <f t="shared" si="35"/>
        <v>0</v>
      </c>
    </row>
    <row r="273" spans="1:39" s="17" customFormat="1" ht="13.5" customHeight="1" x14ac:dyDescent="0.2">
      <c r="A273" s="7"/>
      <c r="B273" s="3"/>
      <c r="C273" s="3"/>
      <c r="D273" s="3"/>
      <c r="E273" s="3"/>
      <c r="F273" s="3"/>
      <c r="G273" s="3"/>
      <c r="H273" s="3"/>
      <c r="I273" s="3"/>
      <c r="J273" s="3"/>
      <c r="K273" s="3"/>
      <c r="M273" s="175" t="str">
        <f>+VLOOKUP(M272,índices!$G:$H,2,0)</f>
        <v>Octubre</v>
      </c>
      <c r="N273" s="176">
        <f t="shared" si="36"/>
        <v>2043</v>
      </c>
      <c r="O273" s="178">
        <f t="shared" si="37"/>
        <v>-167653.73609061932</v>
      </c>
      <c r="P273" s="178">
        <f t="shared" si="31"/>
        <v>333.48427406993881</v>
      </c>
      <c r="Q273" s="178">
        <f t="shared" si="32"/>
        <v>-1187.5472973085537</v>
      </c>
      <c r="R273" s="60"/>
      <c r="S273" s="178">
        <f t="shared" si="33"/>
        <v>1521.0315713784926</v>
      </c>
      <c r="T273" s="178">
        <f t="shared" si="34"/>
        <v>-169174.76766199782</v>
      </c>
      <c r="AM273" s="185">
        <f t="shared" si="35"/>
        <v>0</v>
      </c>
    </row>
    <row r="274" spans="1:39" s="17" customFormat="1" ht="13.5" customHeight="1" x14ac:dyDescent="0.2">
      <c r="A274" s="7"/>
      <c r="B274" s="3"/>
      <c r="C274" s="3"/>
      <c r="D274" s="3"/>
      <c r="E274" s="3"/>
      <c r="F274" s="3"/>
      <c r="G274" s="3"/>
      <c r="H274" s="3"/>
      <c r="I274" s="3"/>
      <c r="J274" s="3"/>
      <c r="K274" s="3"/>
      <c r="M274" s="175" t="str">
        <f>+VLOOKUP(M273,índices!$G:$H,2,0)</f>
        <v>Noviembre</v>
      </c>
      <c r="N274" s="176">
        <f t="shared" si="36"/>
        <v>2043</v>
      </c>
      <c r="O274" s="178">
        <f t="shared" si="37"/>
        <v>-169174.76766199782</v>
      </c>
      <c r="P274" s="178">
        <f t="shared" si="31"/>
        <v>333.48427406993881</v>
      </c>
      <c r="Q274" s="178">
        <f t="shared" si="32"/>
        <v>-1198.3212709391512</v>
      </c>
      <c r="R274" s="60"/>
      <c r="S274" s="178">
        <f t="shared" si="33"/>
        <v>1531.8055450090901</v>
      </c>
      <c r="T274" s="178">
        <f t="shared" si="34"/>
        <v>-170706.57320700691</v>
      </c>
      <c r="AM274" s="185">
        <f t="shared" si="35"/>
        <v>0</v>
      </c>
    </row>
    <row r="275" spans="1:39" s="17" customFormat="1" ht="13.5" customHeight="1" x14ac:dyDescent="0.2">
      <c r="A275" s="7"/>
      <c r="B275" s="3"/>
      <c r="C275" s="3"/>
      <c r="D275" s="3"/>
      <c r="E275" s="3"/>
      <c r="F275" s="3"/>
      <c r="G275" s="3"/>
      <c r="H275" s="3"/>
      <c r="I275" s="3"/>
      <c r="J275" s="3"/>
      <c r="K275" s="3"/>
      <c r="M275" s="175" t="str">
        <f>+VLOOKUP(M274,índices!$G:$H,2,0)</f>
        <v>Diciembre</v>
      </c>
      <c r="N275" s="176">
        <f t="shared" si="36"/>
        <v>2043</v>
      </c>
      <c r="O275" s="178">
        <f t="shared" si="37"/>
        <v>-170706.57320700691</v>
      </c>
      <c r="P275" s="178">
        <f t="shared" si="31"/>
        <v>333.48427406993881</v>
      </c>
      <c r="Q275" s="178">
        <f t="shared" si="32"/>
        <v>-1209.171560216299</v>
      </c>
      <c r="R275" s="60"/>
      <c r="S275" s="178">
        <f t="shared" si="33"/>
        <v>1542.6558342862377</v>
      </c>
      <c r="T275" s="178">
        <f t="shared" si="34"/>
        <v>-172249.22904129315</v>
      </c>
      <c r="AM275" s="185">
        <f t="shared" si="35"/>
        <v>0</v>
      </c>
    </row>
    <row r="276" spans="1:39" s="17" customFormat="1" ht="13.5" customHeight="1" x14ac:dyDescent="0.2">
      <c r="A276" s="7"/>
      <c r="B276" s="3"/>
      <c r="C276" s="3"/>
      <c r="D276" s="3"/>
      <c r="E276" s="3"/>
      <c r="F276" s="3"/>
      <c r="G276" s="3"/>
      <c r="H276" s="3"/>
      <c r="I276" s="3"/>
      <c r="J276" s="3"/>
      <c r="K276" s="3"/>
      <c r="M276" s="175" t="str">
        <f>+VLOOKUP(M275,índices!$G:$H,2,0)</f>
        <v>Enero</v>
      </c>
      <c r="N276" s="176">
        <f t="shared" si="36"/>
        <v>2044</v>
      </c>
      <c r="O276" s="178">
        <f t="shared" si="37"/>
        <v>-172249.22904129315</v>
      </c>
      <c r="P276" s="178">
        <f t="shared" si="31"/>
        <v>333.48427406993881</v>
      </c>
      <c r="Q276" s="178">
        <f t="shared" si="32"/>
        <v>-1220.09870570916</v>
      </c>
      <c r="R276" s="60"/>
      <c r="S276" s="178">
        <f t="shared" si="33"/>
        <v>1553.5829797790989</v>
      </c>
      <c r="T276" s="178">
        <f t="shared" si="34"/>
        <v>-173802.81202107226</v>
      </c>
      <c r="AM276" s="185">
        <f t="shared" si="35"/>
        <v>0</v>
      </c>
    </row>
    <row r="277" spans="1:39" s="17" customFormat="1" ht="13.5" customHeight="1" x14ac:dyDescent="0.2">
      <c r="A277" s="7"/>
      <c r="B277" s="3"/>
      <c r="C277" s="3"/>
      <c r="D277" s="3"/>
      <c r="E277" s="3"/>
      <c r="F277" s="3"/>
      <c r="G277" s="3"/>
      <c r="H277" s="3"/>
      <c r="I277" s="3"/>
      <c r="J277" s="3"/>
      <c r="K277" s="3"/>
      <c r="M277" s="175" t="str">
        <f>+VLOOKUP(M276,índices!$G:$H,2,0)</f>
        <v>Febrero</v>
      </c>
      <c r="N277" s="176">
        <f t="shared" si="36"/>
        <v>2044</v>
      </c>
      <c r="O277" s="178">
        <f t="shared" si="37"/>
        <v>-173802.81202107226</v>
      </c>
      <c r="P277" s="178">
        <f t="shared" si="31"/>
        <v>333.48427406993881</v>
      </c>
      <c r="Q277" s="178">
        <f t="shared" si="32"/>
        <v>-1231.1032518159286</v>
      </c>
      <c r="R277" s="60"/>
      <c r="S277" s="178">
        <f t="shared" si="33"/>
        <v>1564.5875258858673</v>
      </c>
      <c r="T277" s="178">
        <f t="shared" si="34"/>
        <v>-175367.39954695813</v>
      </c>
      <c r="AM277" s="185">
        <f t="shared" si="35"/>
        <v>0</v>
      </c>
    </row>
    <row r="278" spans="1:39" s="17" customFormat="1" ht="13.5" customHeight="1" x14ac:dyDescent="0.2">
      <c r="A278" s="7"/>
      <c r="B278" s="3"/>
      <c r="C278" s="3"/>
      <c r="D278" s="3"/>
      <c r="E278" s="3"/>
      <c r="F278" s="3"/>
      <c r="G278" s="3"/>
      <c r="H278" s="3"/>
      <c r="I278" s="3"/>
      <c r="J278" s="3"/>
      <c r="K278" s="3"/>
      <c r="M278" s="175" t="str">
        <f>+VLOOKUP(M277,índices!$G:$H,2,0)</f>
        <v>Marzo</v>
      </c>
      <c r="N278" s="176">
        <f t="shared" si="36"/>
        <v>2044</v>
      </c>
      <c r="O278" s="178">
        <f t="shared" si="37"/>
        <v>-175367.39954695813</v>
      </c>
      <c r="P278" s="178">
        <f t="shared" si="31"/>
        <v>333.48427406993881</v>
      </c>
      <c r="Q278" s="178">
        <f t="shared" si="32"/>
        <v>-1242.1857467909535</v>
      </c>
      <c r="R278" s="60"/>
      <c r="S278" s="178">
        <f t="shared" si="33"/>
        <v>1575.6700208608922</v>
      </c>
      <c r="T278" s="178">
        <f t="shared" si="34"/>
        <v>-176943.06956781901</v>
      </c>
      <c r="AM278" s="185">
        <f t="shared" si="35"/>
        <v>0</v>
      </c>
    </row>
    <row r="279" spans="1:39" s="17" customFormat="1" ht="13.5" customHeight="1" x14ac:dyDescent="0.2">
      <c r="A279" s="7"/>
      <c r="B279" s="3"/>
      <c r="C279" s="3"/>
      <c r="D279" s="3"/>
      <c r="E279" s="3"/>
      <c r="F279" s="3"/>
      <c r="G279" s="3"/>
      <c r="H279" s="3"/>
      <c r="I279" s="3"/>
      <c r="J279" s="3"/>
      <c r="K279" s="3"/>
      <c r="M279" s="175" t="str">
        <f>+VLOOKUP(M278,índices!$G:$H,2,0)</f>
        <v>Abril</v>
      </c>
      <c r="N279" s="176">
        <f t="shared" si="36"/>
        <v>2044</v>
      </c>
      <c r="O279" s="178">
        <f t="shared" si="37"/>
        <v>-176943.06956781901</v>
      </c>
      <c r="P279" s="178">
        <f t="shared" si="31"/>
        <v>333.48427406993881</v>
      </c>
      <c r="Q279" s="178">
        <f t="shared" si="32"/>
        <v>-1253.3467427720514</v>
      </c>
      <c r="R279" s="60"/>
      <c r="S279" s="178">
        <f t="shared" si="33"/>
        <v>1586.8310168419903</v>
      </c>
      <c r="T279" s="178">
        <f t="shared" si="34"/>
        <v>-178529.90058466099</v>
      </c>
      <c r="AM279" s="185">
        <f t="shared" si="35"/>
        <v>0</v>
      </c>
    </row>
    <row r="280" spans="1:39" s="17" customFormat="1" ht="13.5" customHeight="1" x14ac:dyDescent="0.2">
      <c r="A280" s="7"/>
      <c r="B280" s="3"/>
      <c r="C280" s="3"/>
      <c r="D280" s="3"/>
      <c r="E280" s="3"/>
      <c r="F280" s="3"/>
      <c r="G280" s="3"/>
      <c r="H280" s="3"/>
      <c r="I280" s="3"/>
      <c r="J280" s="3"/>
      <c r="K280" s="3"/>
      <c r="M280" s="175" t="str">
        <f>+VLOOKUP(M279,índices!$G:$H,2,0)</f>
        <v>Mayo</v>
      </c>
      <c r="N280" s="176">
        <f t="shared" si="36"/>
        <v>2044</v>
      </c>
      <c r="O280" s="178">
        <f t="shared" si="37"/>
        <v>-178529.90058466099</v>
      </c>
      <c r="P280" s="178">
        <f t="shared" si="31"/>
        <v>333.48427406993881</v>
      </c>
      <c r="Q280" s="178">
        <f t="shared" si="32"/>
        <v>-1264.5867958080155</v>
      </c>
      <c r="R280" s="60"/>
      <c r="S280" s="178">
        <f t="shared" si="33"/>
        <v>1598.0710698779544</v>
      </c>
      <c r="T280" s="178">
        <f t="shared" si="34"/>
        <v>-180127.97165453894</v>
      </c>
      <c r="AM280" s="185">
        <f t="shared" si="35"/>
        <v>0</v>
      </c>
    </row>
    <row r="281" spans="1:39" s="17" customFormat="1" ht="13.5" customHeight="1" x14ac:dyDescent="0.2">
      <c r="A281" s="7"/>
      <c r="B281" s="3"/>
      <c r="C281" s="3"/>
      <c r="D281" s="3"/>
      <c r="E281" s="3"/>
      <c r="F281" s="3"/>
      <c r="G281" s="3"/>
      <c r="H281" s="3"/>
      <c r="I281" s="3"/>
      <c r="J281" s="3"/>
      <c r="K281" s="3"/>
      <c r="M281" s="175" t="str">
        <f>+VLOOKUP(M280,índices!$G:$H,2,0)</f>
        <v>Junio</v>
      </c>
      <c r="N281" s="176">
        <f t="shared" si="36"/>
        <v>2044</v>
      </c>
      <c r="O281" s="178">
        <f t="shared" si="37"/>
        <v>-180127.97165453894</v>
      </c>
      <c r="P281" s="178">
        <f t="shared" si="31"/>
        <v>333.48427406993881</v>
      </c>
      <c r="Q281" s="178">
        <f t="shared" si="32"/>
        <v>-1275.9064658863176</v>
      </c>
      <c r="R281" s="60"/>
      <c r="S281" s="178">
        <f t="shared" si="33"/>
        <v>1609.3907399562563</v>
      </c>
      <c r="T281" s="178">
        <f t="shared" si="34"/>
        <v>-181737.3623944952</v>
      </c>
      <c r="AM281" s="185">
        <f t="shared" si="35"/>
        <v>0</v>
      </c>
    </row>
    <row r="282" spans="1:39" s="17" customFormat="1" ht="13.5" customHeight="1" x14ac:dyDescent="0.2">
      <c r="A282" s="7"/>
      <c r="B282" s="3"/>
      <c r="C282" s="3"/>
      <c r="D282" s="3"/>
      <c r="E282" s="3"/>
      <c r="F282" s="3"/>
      <c r="G282" s="3"/>
      <c r="H282" s="3"/>
      <c r="I282" s="3"/>
      <c r="J282" s="3"/>
      <c r="K282" s="3"/>
      <c r="M282" s="175" t="str">
        <f>+VLOOKUP(M281,índices!$G:$H,2,0)</f>
        <v>Julio</v>
      </c>
      <c r="N282" s="176">
        <f t="shared" si="36"/>
        <v>2044</v>
      </c>
      <c r="O282" s="178">
        <f t="shared" si="37"/>
        <v>-181737.3623944952</v>
      </c>
      <c r="P282" s="178">
        <f t="shared" si="31"/>
        <v>333.48427406993881</v>
      </c>
      <c r="Q282" s="178">
        <f t="shared" si="32"/>
        <v>-1287.3063169610077</v>
      </c>
      <c r="R282" s="60"/>
      <c r="S282" s="178">
        <f t="shared" si="33"/>
        <v>1620.7905910309464</v>
      </c>
      <c r="T282" s="178">
        <f t="shared" si="34"/>
        <v>-183358.15298552613</v>
      </c>
      <c r="AM282" s="185">
        <f t="shared" si="35"/>
        <v>0</v>
      </c>
    </row>
    <row r="283" spans="1:39" s="17" customFormat="1" ht="13.5" customHeight="1" x14ac:dyDescent="0.2">
      <c r="A283" s="7"/>
      <c r="B283" s="3"/>
      <c r="C283" s="3"/>
      <c r="D283" s="3"/>
      <c r="E283" s="3"/>
      <c r="F283" s="3"/>
      <c r="G283" s="3"/>
      <c r="H283" s="3"/>
      <c r="I283" s="3"/>
      <c r="J283" s="3"/>
      <c r="K283" s="3"/>
      <c r="M283" s="175" t="str">
        <f>+VLOOKUP(M282,índices!$G:$H,2,0)</f>
        <v>Agosto</v>
      </c>
      <c r="N283" s="176">
        <f t="shared" si="36"/>
        <v>2044</v>
      </c>
      <c r="O283" s="178">
        <f t="shared" si="37"/>
        <v>-183358.15298552613</v>
      </c>
      <c r="P283" s="178">
        <f t="shared" si="31"/>
        <v>333.48427406993881</v>
      </c>
      <c r="Q283" s="178">
        <f t="shared" si="32"/>
        <v>-1298.7869169808102</v>
      </c>
      <c r="R283" s="60"/>
      <c r="S283" s="178">
        <f t="shared" si="33"/>
        <v>1632.2711910507492</v>
      </c>
      <c r="T283" s="178">
        <f t="shared" si="34"/>
        <v>-184990.42417657687</v>
      </c>
      <c r="AM283" s="185">
        <f t="shared" si="35"/>
        <v>0</v>
      </c>
    </row>
    <row r="284" spans="1:39" s="17" customFormat="1" ht="13.5" customHeight="1" x14ac:dyDescent="0.2">
      <c r="A284" s="7"/>
      <c r="B284" s="3"/>
      <c r="C284" s="3"/>
      <c r="D284" s="3"/>
      <c r="E284" s="3"/>
      <c r="F284" s="3"/>
      <c r="G284" s="3"/>
      <c r="H284" s="3"/>
      <c r="I284" s="3"/>
      <c r="J284" s="3"/>
      <c r="K284" s="3"/>
      <c r="M284" s="175" t="str">
        <f>+VLOOKUP(M283,índices!$G:$H,2,0)</f>
        <v>Septiembre</v>
      </c>
      <c r="N284" s="176">
        <f t="shared" si="36"/>
        <v>2044</v>
      </c>
      <c r="O284" s="178">
        <f t="shared" si="37"/>
        <v>-184990.42417657687</v>
      </c>
      <c r="P284" s="178">
        <f t="shared" si="31"/>
        <v>333.48427406993881</v>
      </c>
      <c r="Q284" s="178">
        <f t="shared" si="32"/>
        <v>-1310.3488379174196</v>
      </c>
      <c r="R284" s="60"/>
      <c r="S284" s="178">
        <f t="shared" si="33"/>
        <v>1643.8331119873583</v>
      </c>
      <c r="T284" s="178">
        <f t="shared" si="34"/>
        <v>-186634.25728856423</v>
      </c>
      <c r="AM284" s="185">
        <f t="shared" si="35"/>
        <v>0</v>
      </c>
    </row>
    <row r="285" spans="1:39" s="17" customFormat="1" ht="13.5" customHeight="1" x14ac:dyDescent="0.2">
      <c r="A285" s="7"/>
      <c r="B285" s="3"/>
      <c r="C285" s="3"/>
      <c r="D285" s="3"/>
      <c r="E285" s="3"/>
      <c r="F285" s="3"/>
      <c r="G285" s="3"/>
      <c r="H285" s="3"/>
      <c r="I285" s="3"/>
      <c r="J285" s="3"/>
      <c r="K285" s="3"/>
      <c r="M285" s="175" t="str">
        <f>+VLOOKUP(M284,índices!$G:$H,2,0)</f>
        <v>Octubre</v>
      </c>
      <c r="N285" s="176">
        <f t="shared" si="36"/>
        <v>2044</v>
      </c>
      <c r="O285" s="178">
        <f t="shared" si="37"/>
        <v>-186634.25728856423</v>
      </c>
      <c r="P285" s="178">
        <f t="shared" si="31"/>
        <v>333.48427406993881</v>
      </c>
      <c r="Q285" s="178">
        <f t="shared" si="32"/>
        <v>-1321.9926557939966</v>
      </c>
      <c r="R285" s="60"/>
      <c r="S285" s="178">
        <f t="shared" si="33"/>
        <v>1655.4769298639353</v>
      </c>
      <c r="T285" s="178">
        <f t="shared" si="34"/>
        <v>-188289.73421842817</v>
      </c>
      <c r="AM285" s="185">
        <f t="shared" si="35"/>
        <v>0</v>
      </c>
    </row>
    <row r="286" spans="1:39" s="17" customFormat="1" ht="13.5" customHeight="1" x14ac:dyDescent="0.2">
      <c r="A286" s="7"/>
      <c r="B286" s="3"/>
      <c r="C286" s="3"/>
      <c r="D286" s="3"/>
      <c r="E286" s="3"/>
      <c r="F286" s="3"/>
      <c r="G286" s="3"/>
      <c r="H286" s="3"/>
      <c r="I286" s="3"/>
      <c r="J286" s="3"/>
      <c r="K286" s="3"/>
      <c r="M286" s="175" t="str">
        <f>+VLOOKUP(M285,índices!$G:$H,2,0)</f>
        <v>Noviembre</v>
      </c>
      <c r="N286" s="176">
        <f t="shared" si="36"/>
        <v>2044</v>
      </c>
      <c r="O286" s="178">
        <f t="shared" si="37"/>
        <v>-188289.73421842817</v>
      </c>
      <c r="P286" s="178">
        <f t="shared" si="31"/>
        <v>333.48427406993881</v>
      </c>
      <c r="Q286" s="178">
        <f t="shared" si="32"/>
        <v>-1333.7189507138664</v>
      </c>
      <c r="R286" s="60"/>
      <c r="S286" s="178">
        <f t="shared" si="33"/>
        <v>1667.2032247838051</v>
      </c>
      <c r="T286" s="178">
        <f t="shared" si="34"/>
        <v>-189956.93744321197</v>
      </c>
      <c r="AM286" s="185">
        <f t="shared" si="35"/>
        <v>0</v>
      </c>
    </row>
    <row r="287" spans="1:39" s="17" customFormat="1" ht="13.5" customHeight="1" x14ac:dyDescent="0.2">
      <c r="A287" s="7"/>
      <c r="B287" s="3"/>
      <c r="C287" s="3"/>
      <c r="D287" s="3"/>
      <c r="E287" s="3"/>
      <c r="F287" s="3"/>
      <c r="G287" s="3"/>
      <c r="H287" s="3"/>
      <c r="I287" s="3"/>
      <c r="J287" s="3"/>
      <c r="K287" s="3"/>
      <c r="M287" s="175" t="str">
        <f>+VLOOKUP(M286,índices!$G:$H,2,0)</f>
        <v>Diciembre</v>
      </c>
      <c r="N287" s="176">
        <f t="shared" si="36"/>
        <v>2044</v>
      </c>
      <c r="O287" s="178">
        <f t="shared" si="37"/>
        <v>-189956.93744321197</v>
      </c>
      <c r="P287" s="178">
        <f t="shared" si="31"/>
        <v>333.48427406993881</v>
      </c>
      <c r="Q287" s="178">
        <f t="shared" si="32"/>
        <v>-1345.5283068894182</v>
      </c>
      <c r="R287" s="60"/>
      <c r="S287" s="178">
        <f t="shared" si="33"/>
        <v>1679.0125809593569</v>
      </c>
      <c r="T287" s="178">
        <f t="shared" si="34"/>
        <v>-191635.95002417132</v>
      </c>
      <c r="AM287" s="185">
        <f t="shared" si="35"/>
        <v>0</v>
      </c>
    </row>
    <row r="288" spans="1:39" s="17" customFormat="1" ht="13.5" customHeight="1" x14ac:dyDescent="0.2">
      <c r="A288" s="7"/>
      <c r="B288" s="3"/>
      <c r="C288" s="3"/>
      <c r="D288" s="3"/>
      <c r="E288" s="3"/>
      <c r="F288" s="3"/>
      <c r="G288" s="3"/>
      <c r="H288" s="3"/>
      <c r="I288" s="3"/>
      <c r="J288" s="3"/>
      <c r="K288" s="3"/>
      <c r="M288" s="175" t="str">
        <f>+VLOOKUP(M287,índices!$G:$H,2,0)</f>
        <v>Enero</v>
      </c>
      <c r="N288" s="176">
        <f t="shared" si="36"/>
        <v>2045</v>
      </c>
      <c r="O288" s="178">
        <f t="shared" si="37"/>
        <v>-191635.95002417132</v>
      </c>
      <c r="P288" s="178">
        <f t="shared" si="31"/>
        <v>333.48427406993881</v>
      </c>
      <c r="Q288" s="178">
        <f t="shared" si="32"/>
        <v>-1357.4213126712136</v>
      </c>
      <c r="R288" s="60"/>
      <c r="S288" s="178">
        <f t="shared" si="33"/>
        <v>1690.9055867411525</v>
      </c>
      <c r="T288" s="178">
        <f t="shared" si="34"/>
        <v>-193326.85561091249</v>
      </c>
      <c r="AM288" s="185">
        <f t="shared" si="35"/>
        <v>0</v>
      </c>
    </row>
    <row r="289" spans="1:39" s="17" customFormat="1" ht="13.5" customHeight="1" x14ac:dyDescent="0.2">
      <c r="A289" s="7"/>
      <c r="B289" s="3"/>
      <c r="C289" s="3"/>
      <c r="D289" s="3"/>
      <c r="E289" s="3"/>
      <c r="F289" s="3"/>
      <c r="G289" s="3"/>
      <c r="H289" s="3"/>
      <c r="I289" s="3"/>
      <c r="J289" s="3"/>
      <c r="K289" s="3"/>
      <c r="M289" s="175" t="str">
        <f>+VLOOKUP(M288,índices!$G:$H,2,0)</f>
        <v>Febrero</v>
      </c>
      <c r="N289" s="176">
        <f t="shared" si="36"/>
        <v>2045</v>
      </c>
      <c r="O289" s="178">
        <f t="shared" si="37"/>
        <v>-193326.85561091249</v>
      </c>
      <c r="P289" s="178">
        <f t="shared" si="31"/>
        <v>333.48427406993881</v>
      </c>
      <c r="Q289" s="178">
        <f t="shared" si="32"/>
        <v>-1369.3985605772968</v>
      </c>
      <c r="R289" s="60"/>
      <c r="S289" s="178">
        <f t="shared" si="33"/>
        <v>1702.8828346472355</v>
      </c>
      <c r="T289" s="178">
        <f t="shared" si="34"/>
        <v>-195029.73844555972</v>
      </c>
      <c r="AM289" s="185">
        <f t="shared" si="35"/>
        <v>0</v>
      </c>
    </row>
    <row r="290" spans="1:39" s="17" customFormat="1" ht="13.5" customHeight="1" x14ac:dyDescent="0.2">
      <c r="A290" s="7"/>
      <c r="B290" s="3"/>
      <c r="C290" s="3"/>
      <c r="D290" s="3"/>
      <c r="E290" s="3"/>
      <c r="F290" s="3"/>
      <c r="G290" s="3"/>
      <c r="H290" s="3"/>
      <c r="I290" s="3"/>
      <c r="J290" s="3"/>
      <c r="K290" s="3"/>
      <c r="M290" s="175" t="str">
        <f>+VLOOKUP(M289,índices!$G:$H,2,0)</f>
        <v>Marzo</v>
      </c>
      <c r="N290" s="176">
        <f t="shared" si="36"/>
        <v>2045</v>
      </c>
      <c r="O290" s="178">
        <f t="shared" si="37"/>
        <v>-195029.73844555972</v>
      </c>
      <c r="P290" s="178">
        <f t="shared" si="31"/>
        <v>333.48427406993881</v>
      </c>
      <c r="Q290" s="178">
        <f t="shared" si="32"/>
        <v>-1381.4606473227147</v>
      </c>
      <c r="R290" s="60"/>
      <c r="S290" s="178">
        <f t="shared" si="33"/>
        <v>1714.9449213926537</v>
      </c>
      <c r="T290" s="178">
        <f t="shared" si="34"/>
        <v>-196744.68336695238</v>
      </c>
      <c r="AM290" s="185">
        <f t="shared" si="35"/>
        <v>0</v>
      </c>
    </row>
    <row r="291" spans="1:39" s="17" customFormat="1" ht="13.5" customHeight="1" x14ac:dyDescent="0.2">
      <c r="A291" s="7"/>
      <c r="B291" s="3"/>
      <c r="C291" s="3"/>
      <c r="D291" s="3"/>
      <c r="E291" s="3"/>
      <c r="F291" s="3"/>
      <c r="G291" s="3"/>
      <c r="H291" s="3"/>
      <c r="I291" s="3"/>
      <c r="J291" s="3"/>
      <c r="K291" s="3"/>
      <c r="M291" s="175" t="str">
        <f>+VLOOKUP(M290,índices!$G:$H,2,0)</f>
        <v>Abril</v>
      </c>
      <c r="N291" s="176">
        <f t="shared" si="36"/>
        <v>2045</v>
      </c>
      <c r="O291" s="178">
        <f t="shared" si="37"/>
        <v>-196744.68336695238</v>
      </c>
      <c r="P291" s="178">
        <f t="shared" si="31"/>
        <v>333.48427406993881</v>
      </c>
      <c r="Q291" s="178">
        <f t="shared" si="32"/>
        <v>-1393.6081738492462</v>
      </c>
      <c r="R291" s="60"/>
      <c r="S291" s="178">
        <f t="shared" si="33"/>
        <v>1727.0924479191849</v>
      </c>
      <c r="T291" s="178">
        <f t="shared" si="34"/>
        <v>-198471.77581487157</v>
      </c>
      <c r="AM291" s="185">
        <f t="shared" si="35"/>
        <v>0</v>
      </c>
    </row>
    <row r="292" spans="1:39" s="17" customFormat="1" ht="13.5" customHeight="1" x14ac:dyDescent="0.2">
      <c r="A292" s="7"/>
      <c r="B292" s="3"/>
      <c r="C292" s="3"/>
      <c r="D292" s="3"/>
      <c r="E292" s="3"/>
      <c r="F292" s="3"/>
      <c r="G292" s="3"/>
      <c r="H292" s="3"/>
      <c r="I292" s="3"/>
      <c r="J292" s="3"/>
      <c r="K292" s="3"/>
      <c r="M292" s="175" t="str">
        <f>+VLOOKUP(M291,índices!$G:$H,2,0)</f>
        <v>Mayo</v>
      </c>
      <c r="N292" s="176">
        <f t="shared" si="36"/>
        <v>2045</v>
      </c>
      <c r="O292" s="178">
        <f t="shared" si="37"/>
        <v>-198471.77581487157</v>
      </c>
      <c r="P292" s="178">
        <f t="shared" si="31"/>
        <v>333.48427406993881</v>
      </c>
      <c r="Q292" s="178">
        <f t="shared" si="32"/>
        <v>-1405.8417453553404</v>
      </c>
      <c r="R292" s="60"/>
      <c r="S292" s="178">
        <f t="shared" si="33"/>
        <v>1739.3260194252794</v>
      </c>
      <c r="T292" s="178">
        <f t="shared" si="34"/>
        <v>-200211.10183429683</v>
      </c>
      <c r="AM292" s="185">
        <f t="shared" si="35"/>
        <v>0</v>
      </c>
    </row>
    <row r="293" spans="1:39" s="17" customFormat="1" ht="13.5" customHeight="1" x14ac:dyDescent="0.2">
      <c r="A293" s="7"/>
      <c r="B293" s="3"/>
      <c r="C293" s="3"/>
      <c r="D293" s="3"/>
      <c r="E293" s="3"/>
      <c r="F293" s="3"/>
      <c r="G293" s="3"/>
      <c r="H293" s="3"/>
      <c r="I293" s="3"/>
      <c r="J293" s="3"/>
      <c r="K293" s="3"/>
      <c r="M293" s="175" t="str">
        <f>+VLOOKUP(M292,índices!$G:$H,2,0)</f>
        <v>Junio</v>
      </c>
      <c r="N293" s="176">
        <f t="shared" si="36"/>
        <v>2045</v>
      </c>
      <c r="O293" s="178">
        <f t="shared" si="37"/>
        <v>-200211.10183429683</v>
      </c>
      <c r="P293" s="178">
        <f t="shared" si="31"/>
        <v>333.48427406993881</v>
      </c>
      <c r="Q293" s="178">
        <f t="shared" si="32"/>
        <v>-1418.1619713262694</v>
      </c>
      <c r="R293" s="60"/>
      <c r="S293" s="178">
        <f t="shared" si="33"/>
        <v>1751.6462453962081</v>
      </c>
      <c r="T293" s="178">
        <f t="shared" si="34"/>
        <v>-201962.74807969303</v>
      </c>
      <c r="AM293" s="185">
        <f t="shared" si="35"/>
        <v>0</v>
      </c>
    </row>
    <row r="294" spans="1:39" s="17" customFormat="1" ht="13.5" customHeight="1" x14ac:dyDescent="0.2">
      <c r="A294" s="7"/>
      <c r="B294" s="3"/>
      <c r="C294" s="3"/>
      <c r="D294" s="3"/>
      <c r="E294" s="3"/>
      <c r="F294" s="3"/>
      <c r="G294" s="3"/>
      <c r="H294" s="3"/>
      <c r="I294" s="3"/>
      <c r="J294" s="3"/>
      <c r="K294" s="3"/>
      <c r="M294" s="175" t="str">
        <f>+VLOOKUP(M293,índices!$G:$H,2,0)</f>
        <v>Julio</v>
      </c>
      <c r="N294" s="176">
        <f t="shared" si="36"/>
        <v>2045</v>
      </c>
      <c r="O294" s="178">
        <f t="shared" si="37"/>
        <v>-201962.74807969303</v>
      </c>
      <c r="P294" s="178">
        <f t="shared" si="31"/>
        <v>333.48427406993881</v>
      </c>
      <c r="Q294" s="178">
        <f t="shared" si="32"/>
        <v>-1430.5694655644925</v>
      </c>
      <c r="R294" s="60"/>
      <c r="S294" s="178">
        <f t="shared" si="33"/>
        <v>1764.0537396344312</v>
      </c>
      <c r="T294" s="178">
        <f t="shared" si="34"/>
        <v>-203726.80181932746</v>
      </c>
      <c r="AM294" s="185">
        <f t="shared" si="35"/>
        <v>0</v>
      </c>
    </row>
    <row r="295" spans="1:39" s="17" customFormat="1" ht="13.5" customHeight="1" x14ac:dyDescent="0.2">
      <c r="A295" s="7"/>
      <c r="B295" s="3"/>
      <c r="C295" s="3"/>
      <c r="D295" s="3"/>
      <c r="E295" s="3"/>
      <c r="F295" s="3"/>
      <c r="G295" s="3"/>
      <c r="H295" s="3"/>
      <c r="I295" s="3"/>
      <c r="J295" s="3"/>
      <c r="K295" s="3"/>
      <c r="M295" s="175" t="str">
        <f>+VLOOKUP(M294,índices!$G:$H,2,0)</f>
        <v>Agosto</v>
      </c>
      <c r="N295" s="176">
        <f t="shared" si="36"/>
        <v>2045</v>
      </c>
      <c r="O295" s="178">
        <f t="shared" si="37"/>
        <v>-203726.80181932746</v>
      </c>
      <c r="P295" s="178">
        <f t="shared" si="31"/>
        <v>333.48427406993881</v>
      </c>
      <c r="Q295" s="178">
        <f t="shared" si="32"/>
        <v>-1443.0648462202364</v>
      </c>
      <c r="R295" s="60"/>
      <c r="S295" s="178">
        <f t="shared" si="33"/>
        <v>1776.5491202901753</v>
      </c>
      <c r="T295" s="178">
        <f t="shared" si="34"/>
        <v>-205503.35093961764</v>
      </c>
      <c r="AM295" s="185">
        <f t="shared" si="35"/>
        <v>0</v>
      </c>
    </row>
    <row r="296" spans="1:39" s="17" customFormat="1" ht="13.5" customHeight="1" x14ac:dyDescent="0.2">
      <c r="A296" s="7"/>
      <c r="B296" s="3"/>
      <c r="C296" s="3"/>
      <c r="D296" s="3"/>
      <c r="E296" s="3"/>
      <c r="F296" s="3"/>
      <c r="G296" s="3"/>
      <c r="H296" s="3"/>
      <c r="I296" s="3"/>
      <c r="J296" s="3"/>
      <c r="K296" s="3"/>
      <c r="M296" s="175" t="str">
        <f>+VLOOKUP(M295,índices!$G:$H,2,0)</f>
        <v>Septiembre</v>
      </c>
      <c r="N296" s="176">
        <f t="shared" si="36"/>
        <v>2045</v>
      </c>
      <c r="O296" s="178">
        <f t="shared" si="37"/>
        <v>-205503.35093961764</v>
      </c>
      <c r="P296" s="178">
        <f t="shared" si="31"/>
        <v>333.48427406993881</v>
      </c>
      <c r="Q296" s="178">
        <f t="shared" si="32"/>
        <v>-1455.6487358222917</v>
      </c>
      <c r="R296" s="60"/>
      <c r="S296" s="178">
        <f t="shared" si="33"/>
        <v>1789.1330098922303</v>
      </c>
      <c r="T296" s="178">
        <f t="shared" si="34"/>
        <v>-207292.48394950986</v>
      </c>
      <c r="AM296" s="185">
        <f t="shared" si="35"/>
        <v>0</v>
      </c>
    </row>
    <row r="297" spans="1:39" s="17" customFormat="1" ht="13.5" customHeight="1" x14ac:dyDescent="0.2">
      <c r="A297" s="7"/>
      <c r="B297" s="3"/>
      <c r="C297" s="3"/>
      <c r="D297" s="3"/>
      <c r="E297" s="3"/>
      <c r="F297" s="3"/>
      <c r="G297" s="3"/>
      <c r="H297" s="3"/>
      <c r="I297" s="3"/>
      <c r="J297" s="3"/>
      <c r="K297" s="3"/>
      <c r="M297" s="175" t="str">
        <f>+VLOOKUP(M296,índices!$G:$H,2,0)</f>
        <v>Octubre</v>
      </c>
      <c r="N297" s="176">
        <f t="shared" si="36"/>
        <v>2045</v>
      </c>
      <c r="O297" s="178">
        <f t="shared" si="37"/>
        <v>-207292.48394950986</v>
      </c>
      <c r="P297" s="178">
        <f t="shared" si="31"/>
        <v>333.48427406993881</v>
      </c>
      <c r="Q297" s="178">
        <f t="shared" si="32"/>
        <v>-1468.3217613090283</v>
      </c>
      <c r="R297" s="60"/>
      <c r="S297" s="178">
        <f t="shared" si="33"/>
        <v>1801.806035378967</v>
      </c>
      <c r="T297" s="178">
        <f t="shared" si="34"/>
        <v>-209094.28998488883</v>
      </c>
      <c r="AM297" s="185">
        <f t="shared" si="35"/>
        <v>0</v>
      </c>
    </row>
    <row r="298" spans="1:39" s="17" customFormat="1" ht="13.5" customHeight="1" x14ac:dyDescent="0.2">
      <c r="A298" s="7"/>
      <c r="B298" s="3"/>
      <c r="C298" s="3"/>
      <c r="D298" s="3"/>
      <c r="E298" s="3"/>
      <c r="F298" s="3"/>
      <c r="G298" s="3"/>
      <c r="H298" s="3"/>
      <c r="I298" s="3"/>
      <c r="J298" s="3"/>
      <c r="K298" s="3"/>
      <c r="M298" s="175" t="str">
        <f>+VLOOKUP(M297,índices!$G:$H,2,0)</f>
        <v>Noviembre</v>
      </c>
      <c r="N298" s="176">
        <f t="shared" si="36"/>
        <v>2045</v>
      </c>
      <c r="O298" s="178">
        <f t="shared" si="37"/>
        <v>-209094.28998488883</v>
      </c>
      <c r="P298" s="178">
        <f t="shared" si="31"/>
        <v>333.48427406993881</v>
      </c>
      <c r="Q298" s="178">
        <f t="shared" si="32"/>
        <v>-1481.0845540596295</v>
      </c>
      <c r="R298" s="60"/>
      <c r="S298" s="178">
        <f t="shared" si="33"/>
        <v>1814.5688281295684</v>
      </c>
      <c r="T298" s="178">
        <f t="shared" si="34"/>
        <v>-210908.85881301839</v>
      </c>
      <c r="AM298" s="185">
        <f t="shared" si="35"/>
        <v>0</v>
      </c>
    </row>
    <row r="299" spans="1:39" s="17" customFormat="1" ht="13.5" customHeight="1" x14ac:dyDescent="0.2">
      <c r="A299" s="7"/>
      <c r="B299" s="3"/>
      <c r="C299" s="3"/>
      <c r="D299" s="3"/>
      <c r="E299" s="3"/>
      <c r="F299" s="3"/>
      <c r="G299" s="3"/>
      <c r="H299" s="3"/>
      <c r="I299" s="3"/>
      <c r="J299" s="3"/>
      <c r="K299" s="3"/>
      <c r="M299" s="175" t="str">
        <f>+VLOOKUP(M298,índices!$G:$H,2,0)</f>
        <v>Diciembre</v>
      </c>
      <c r="N299" s="176">
        <f t="shared" si="36"/>
        <v>2045</v>
      </c>
      <c r="O299" s="178">
        <f t="shared" si="37"/>
        <v>-210908.85881301839</v>
      </c>
      <c r="P299" s="178">
        <f t="shared" si="31"/>
        <v>333.48427406993881</v>
      </c>
      <c r="Q299" s="178">
        <f t="shared" si="32"/>
        <v>-1493.937749925547</v>
      </c>
      <c r="R299" s="60"/>
      <c r="S299" s="178">
        <f t="shared" si="33"/>
        <v>1827.4220239954857</v>
      </c>
      <c r="T299" s="178">
        <f t="shared" si="34"/>
        <v>-212736.28083701388</v>
      </c>
      <c r="AM299" s="185">
        <f t="shared" si="35"/>
        <v>0</v>
      </c>
    </row>
    <row r="300" spans="1:39" s="17" customFormat="1" ht="13.5" customHeight="1" x14ac:dyDescent="0.2">
      <c r="A300" s="7"/>
      <c r="B300" s="3"/>
      <c r="C300" s="3"/>
      <c r="D300" s="3"/>
      <c r="E300" s="3"/>
      <c r="F300" s="3"/>
      <c r="G300" s="3"/>
      <c r="H300" s="3"/>
      <c r="I300" s="3"/>
      <c r="J300" s="3"/>
      <c r="K300" s="3"/>
      <c r="M300" s="175" t="str">
        <f>+VLOOKUP(M299,índices!$G:$H,2,0)</f>
        <v>Enero</v>
      </c>
      <c r="N300" s="176">
        <f t="shared" si="36"/>
        <v>2046</v>
      </c>
      <c r="O300" s="178">
        <f t="shared" si="37"/>
        <v>-212736.28083701388</v>
      </c>
      <c r="P300" s="178">
        <f t="shared" si="31"/>
        <v>333.48427406993881</v>
      </c>
      <c r="Q300" s="178">
        <f t="shared" si="32"/>
        <v>-1506.8819892621818</v>
      </c>
      <c r="R300" s="60"/>
      <c r="S300" s="178">
        <f t="shared" si="33"/>
        <v>1840.3662633321205</v>
      </c>
      <c r="T300" s="178">
        <f t="shared" si="34"/>
        <v>-214576.64710034599</v>
      </c>
      <c r="AM300" s="185">
        <f t="shared" si="35"/>
        <v>0</v>
      </c>
    </row>
    <row r="301" spans="1:39" s="17" customFormat="1" ht="13.5" customHeight="1" x14ac:dyDescent="0.2">
      <c r="A301" s="7"/>
      <c r="B301" s="3"/>
      <c r="C301" s="3"/>
      <c r="D301" s="3"/>
      <c r="E301" s="3"/>
      <c r="F301" s="3"/>
      <c r="G301" s="3"/>
      <c r="H301" s="3"/>
      <c r="I301" s="3"/>
      <c r="J301" s="3"/>
      <c r="K301" s="3"/>
      <c r="M301" s="175" t="str">
        <f>+VLOOKUP(M300,índices!$G:$H,2,0)</f>
        <v>Febrero</v>
      </c>
      <c r="N301" s="176">
        <f t="shared" si="36"/>
        <v>2046</v>
      </c>
      <c r="O301" s="178">
        <f t="shared" si="37"/>
        <v>-214576.64710034599</v>
      </c>
      <c r="P301" s="178">
        <f t="shared" si="31"/>
        <v>333.48427406993881</v>
      </c>
      <c r="Q301" s="178">
        <f t="shared" si="32"/>
        <v>-1519.9179169607842</v>
      </c>
      <c r="R301" s="60"/>
      <c r="S301" s="178">
        <f t="shared" si="33"/>
        <v>1853.4021910307229</v>
      </c>
      <c r="T301" s="178">
        <f t="shared" si="34"/>
        <v>-216430.04929137672</v>
      </c>
      <c r="AM301" s="185">
        <f t="shared" si="35"/>
        <v>0</v>
      </c>
    </row>
    <row r="302" spans="1:39" s="17" customFormat="1" ht="13.5" customHeight="1" x14ac:dyDescent="0.2">
      <c r="A302" s="7"/>
      <c r="B302" s="3"/>
      <c r="C302" s="3"/>
      <c r="D302" s="3"/>
      <c r="E302" s="3"/>
      <c r="F302" s="3"/>
      <c r="G302" s="3"/>
      <c r="H302" s="3"/>
      <c r="I302" s="3"/>
      <c r="J302" s="3"/>
      <c r="K302" s="3"/>
      <c r="M302" s="175" t="str">
        <f>+VLOOKUP(M301,índices!$G:$H,2,0)</f>
        <v>Marzo</v>
      </c>
      <c r="N302" s="176">
        <f t="shared" si="36"/>
        <v>2046</v>
      </c>
      <c r="O302" s="178">
        <f t="shared" si="37"/>
        <v>-216430.04929137672</v>
      </c>
      <c r="P302" s="178">
        <f t="shared" si="31"/>
        <v>333.48427406993881</v>
      </c>
      <c r="Q302" s="178">
        <f t="shared" si="32"/>
        <v>-1533.0461824805852</v>
      </c>
      <c r="R302" s="60"/>
      <c r="S302" s="178">
        <f t="shared" si="33"/>
        <v>1866.5304565505239</v>
      </c>
      <c r="T302" s="178">
        <f t="shared" si="34"/>
        <v>-218296.57974792726</v>
      </c>
      <c r="AM302" s="185">
        <f t="shared" si="35"/>
        <v>0</v>
      </c>
    </row>
    <row r="303" spans="1:39" s="17" customFormat="1" ht="13.5" customHeight="1" x14ac:dyDescent="0.2">
      <c r="A303" s="7"/>
      <c r="B303" s="3"/>
      <c r="C303" s="3"/>
      <c r="D303" s="3"/>
      <c r="E303" s="3"/>
      <c r="F303" s="3"/>
      <c r="G303" s="3"/>
      <c r="H303" s="3"/>
      <c r="I303" s="3"/>
      <c r="J303" s="3"/>
      <c r="K303" s="3"/>
      <c r="M303" s="175" t="str">
        <f>+VLOOKUP(M302,índices!$G:$H,2,0)</f>
        <v>Abril</v>
      </c>
      <c r="N303" s="176">
        <f t="shared" si="36"/>
        <v>2046</v>
      </c>
      <c r="O303" s="178">
        <f t="shared" si="37"/>
        <v>-218296.57974792726</v>
      </c>
      <c r="P303" s="178">
        <f t="shared" si="31"/>
        <v>333.48427406993881</v>
      </c>
      <c r="Q303" s="178">
        <f t="shared" si="32"/>
        <v>-1546.2674398811516</v>
      </c>
      <c r="R303" s="60"/>
      <c r="S303" s="178">
        <f t="shared" si="33"/>
        <v>1879.7517139510906</v>
      </c>
      <c r="T303" s="178">
        <f t="shared" si="34"/>
        <v>-220176.33146187835</v>
      </c>
      <c r="AM303" s="185">
        <f t="shared" si="35"/>
        <v>0</v>
      </c>
    </row>
    <row r="304" spans="1:39" s="17" customFormat="1" ht="13.5" customHeight="1" x14ac:dyDescent="0.2">
      <c r="A304" s="7"/>
      <c r="B304" s="3"/>
      <c r="C304" s="3"/>
      <c r="D304" s="3"/>
      <c r="E304" s="3"/>
      <c r="F304" s="3"/>
      <c r="G304" s="3"/>
      <c r="H304" s="3"/>
      <c r="I304" s="3"/>
      <c r="J304" s="3"/>
      <c r="K304" s="3"/>
      <c r="M304" s="175" t="str">
        <f>+VLOOKUP(M303,índices!$G:$H,2,0)</f>
        <v>Mayo</v>
      </c>
      <c r="N304" s="176">
        <f t="shared" si="36"/>
        <v>2046</v>
      </c>
      <c r="O304" s="178">
        <f t="shared" si="37"/>
        <v>-220176.33146187835</v>
      </c>
      <c r="P304" s="178">
        <f t="shared" si="31"/>
        <v>333.48427406993881</v>
      </c>
      <c r="Q304" s="178">
        <f t="shared" si="32"/>
        <v>-1559.5823478549717</v>
      </c>
      <c r="R304" s="60"/>
      <c r="S304" s="178">
        <f t="shared" si="33"/>
        <v>1893.0666219249106</v>
      </c>
      <c r="T304" s="178">
        <f t="shared" si="34"/>
        <v>-222069.39808380324</v>
      </c>
      <c r="AM304" s="185">
        <f t="shared" si="35"/>
        <v>0</v>
      </c>
    </row>
    <row r="305" spans="1:39" s="17" customFormat="1" ht="13.5" customHeight="1" x14ac:dyDescent="0.2">
      <c r="A305" s="7"/>
      <c r="B305" s="3"/>
      <c r="C305" s="3"/>
      <c r="D305" s="3"/>
      <c r="E305" s="3"/>
      <c r="F305" s="3"/>
      <c r="G305" s="3"/>
      <c r="H305" s="3"/>
      <c r="I305" s="3"/>
      <c r="J305" s="3"/>
      <c r="K305" s="3"/>
      <c r="M305" s="175" t="str">
        <f>+VLOOKUP(M304,índices!$G:$H,2,0)</f>
        <v>Junio</v>
      </c>
      <c r="N305" s="176">
        <f t="shared" si="36"/>
        <v>2046</v>
      </c>
      <c r="O305" s="178">
        <f t="shared" si="37"/>
        <v>-222069.39808380324</v>
      </c>
      <c r="P305" s="178">
        <f t="shared" si="31"/>
        <v>333.48427406993881</v>
      </c>
      <c r="Q305" s="178">
        <f t="shared" si="32"/>
        <v>-1572.991569760273</v>
      </c>
      <c r="R305" s="60"/>
      <c r="S305" s="178">
        <f t="shared" si="33"/>
        <v>1906.4758438302119</v>
      </c>
      <c r="T305" s="178">
        <f t="shared" si="34"/>
        <v>-223975.87392763345</v>
      </c>
      <c r="AM305" s="185">
        <f t="shared" si="35"/>
        <v>0</v>
      </c>
    </row>
    <row r="306" spans="1:39" s="17" customFormat="1" ht="13.5" customHeight="1" x14ac:dyDescent="0.2">
      <c r="A306" s="7"/>
      <c r="B306" s="3"/>
      <c r="C306" s="3"/>
      <c r="D306" s="3"/>
      <c r="E306" s="3"/>
      <c r="F306" s="3"/>
      <c r="G306" s="3"/>
      <c r="H306" s="3"/>
      <c r="I306" s="3"/>
      <c r="J306" s="3"/>
      <c r="K306" s="3"/>
      <c r="M306" s="175" t="str">
        <f>+VLOOKUP(M305,índices!$G:$H,2,0)</f>
        <v>Julio</v>
      </c>
      <c r="N306" s="176">
        <f t="shared" si="36"/>
        <v>2046</v>
      </c>
      <c r="O306" s="178">
        <f t="shared" si="37"/>
        <v>-223975.87392763345</v>
      </c>
      <c r="P306" s="178">
        <f t="shared" si="31"/>
        <v>333.48427406993881</v>
      </c>
      <c r="Q306" s="178">
        <f t="shared" si="32"/>
        <v>-1586.4957736540705</v>
      </c>
      <c r="R306" s="60"/>
      <c r="S306" s="178">
        <f t="shared" si="33"/>
        <v>1919.9800477240092</v>
      </c>
      <c r="T306" s="178">
        <f t="shared" si="34"/>
        <v>-225895.85397535746</v>
      </c>
      <c r="AM306" s="185">
        <f t="shared" si="35"/>
        <v>0</v>
      </c>
    </row>
    <row r="307" spans="1:39" s="17" customFormat="1" ht="13.5" customHeight="1" x14ac:dyDescent="0.2">
      <c r="A307" s="7"/>
      <c r="B307" s="3"/>
      <c r="C307" s="3"/>
      <c r="D307" s="3"/>
      <c r="E307" s="3"/>
      <c r="F307" s="3"/>
      <c r="G307" s="3"/>
      <c r="H307" s="3"/>
      <c r="I307" s="3"/>
      <c r="J307" s="3"/>
      <c r="K307" s="3"/>
      <c r="M307" s="175" t="str">
        <f>+VLOOKUP(M306,índices!$G:$H,2,0)</f>
        <v>Agosto</v>
      </c>
      <c r="N307" s="176">
        <f t="shared" si="36"/>
        <v>2046</v>
      </c>
      <c r="O307" s="178">
        <f t="shared" si="37"/>
        <v>-225895.85397535746</v>
      </c>
      <c r="P307" s="178">
        <f t="shared" si="31"/>
        <v>333.48427406993881</v>
      </c>
      <c r="Q307" s="178">
        <f t="shared" si="32"/>
        <v>-1600.0956323254488</v>
      </c>
      <c r="R307" s="60"/>
      <c r="S307" s="178">
        <f t="shared" si="33"/>
        <v>1933.5799063953878</v>
      </c>
      <c r="T307" s="178">
        <f t="shared" si="34"/>
        <v>-227829.43388175283</v>
      </c>
      <c r="AM307" s="185">
        <f t="shared" si="35"/>
        <v>0</v>
      </c>
    </row>
    <row r="308" spans="1:39" s="17" customFormat="1" ht="13.5" customHeight="1" x14ac:dyDescent="0.2">
      <c r="A308" s="7"/>
      <c r="B308" s="3"/>
      <c r="C308" s="3"/>
      <c r="D308" s="3"/>
      <c r="E308" s="3"/>
      <c r="F308" s="3"/>
      <c r="G308" s="3"/>
      <c r="H308" s="3"/>
      <c r="I308" s="3"/>
      <c r="J308" s="3"/>
      <c r="K308" s="3"/>
      <c r="M308" s="175" t="str">
        <f>+VLOOKUP(M307,índices!$G:$H,2,0)</f>
        <v>Septiembre</v>
      </c>
      <c r="N308" s="176">
        <f t="shared" si="36"/>
        <v>2046</v>
      </c>
      <c r="O308" s="178">
        <f t="shared" si="37"/>
        <v>-227829.43388175283</v>
      </c>
      <c r="P308" s="178">
        <f t="shared" si="31"/>
        <v>333.48427406993881</v>
      </c>
      <c r="Q308" s="178">
        <f t="shared" si="32"/>
        <v>-1613.7918233290827</v>
      </c>
      <c r="R308" s="60"/>
      <c r="S308" s="178">
        <f t="shared" si="33"/>
        <v>1947.2760973990216</v>
      </c>
      <c r="T308" s="178">
        <f t="shared" si="34"/>
        <v>-229776.70997915184</v>
      </c>
      <c r="AM308" s="185">
        <f t="shared" si="35"/>
        <v>0</v>
      </c>
    </row>
    <row r="309" spans="1:39" s="17" customFormat="1" ht="13.5" customHeight="1" x14ac:dyDescent="0.2">
      <c r="A309" s="7"/>
      <c r="B309" s="3"/>
      <c r="C309" s="3"/>
      <c r="D309" s="3"/>
      <c r="E309" s="3"/>
      <c r="F309" s="3"/>
      <c r="G309" s="3"/>
      <c r="H309" s="3"/>
      <c r="I309" s="3"/>
      <c r="J309" s="3"/>
      <c r="K309" s="3"/>
      <c r="M309" s="175" t="str">
        <f>+VLOOKUP(M308,índices!$G:$H,2,0)</f>
        <v>Octubre</v>
      </c>
      <c r="N309" s="176">
        <f t="shared" si="36"/>
        <v>2046</v>
      </c>
      <c r="O309" s="178">
        <f t="shared" si="37"/>
        <v>-229776.70997915184</v>
      </c>
      <c r="P309" s="178">
        <f t="shared" si="31"/>
        <v>333.48427406993881</v>
      </c>
      <c r="Q309" s="178">
        <f t="shared" si="32"/>
        <v>-1627.5850290189924</v>
      </c>
      <c r="R309" s="60"/>
      <c r="S309" s="178">
        <f t="shared" si="33"/>
        <v>1961.0693030889311</v>
      </c>
      <c r="T309" s="178">
        <f t="shared" si="34"/>
        <v>-231737.77928224078</v>
      </c>
      <c r="AM309" s="185">
        <f t="shared" si="35"/>
        <v>0</v>
      </c>
    </row>
    <row r="310" spans="1:39" s="17" customFormat="1" ht="13.5" customHeight="1" x14ac:dyDescent="0.2">
      <c r="A310" s="7"/>
      <c r="B310" s="3"/>
      <c r="C310" s="3"/>
      <c r="D310" s="3"/>
      <c r="E310" s="3"/>
      <c r="F310" s="3"/>
      <c r="G310" s="3"/>
      <c r="H310" s="3"/>
      <c r="I310" s="3"/>
      <c r="J310" s="3"/>
      <c r="K310" s="3"/>
      <c r="M310" s="175" t="str">
        <f>+VLOOKUP(M309,índices!$G:$H,2,0)</f>
        <v>Noviembre</v>
      </c>
      <c r="N310" s="176">
        <f t="shared" si="36"/>
        <v>2046</v>
      </c>
      <c r="O310" s="178">
        <f t="shared" si="37"/>
        <v>-231737.77928224078</v>
      </c>
      <c r="P310" s="178">
        <f t="shared" si="31"/>
        <v>333.48427406993881</v>
      </c>
      <c r="Q310" s="178">
        <f t="shared" si="32"/>
        <v>-1641.4759365825389</v>
      </c>
      <c r="R310" s="60"/>
      <c r="S310" s="178">
        <f t="shared" si="33"/>
        <v>1974.9602106524776</v>
      </c>
      <c r="T310" s="178">
        <f t="shared" si="34"/>
        <v>-233712.73949289325</v>
      </c>
      <c r="AM310" s="185">
        <f t="shared" si="35"/>
        <v>0</v>
      </c>
    </row>
    <row r="311" spans="1:39" s="17" customFormat="1" ht="13.5" customHeight="1" x14ac:dyDescent="0.2">
      <c r="A311" s="7"/>
      <c r="B311" s="3"/>
      <c r="C311" s="3"/>
      <c r="D311" s="3"/>
      <c r="E311" s="3"/>
      <c r="F311" s="3"/>
      <c r="G311" s="3"/>
      <c r="H311" s="3"/>
      <c r="I311" s="3"/>
      <c r="J311" s="3"/>
      <c r="K311" s="3"/>
      <c r="M311" s="175" t="str">
        <f>+VLOOKUP(M310,índices!$G:$H,2,0)</f>
        <v>Diciembre</v>
      </c>
      <c r="N311" s="176">
        <f t="shared" si="36"/>
        <v>2046</v>
      </c>
      <c r="O311" s="178">
        <f t="shared" si="37"/>
        <v>-233712.73949289325</v>
      </c>
      <c r="P311" s="178">
        <f t="shared" si="31"/>
        <v>333.48427406993881</v>
      </c>
      <c r="Q311" s="178">
        <f t="shared" si="32"/>
        <v>-1655.4652380746606</v>
      </c>
      <c r="R311" s="60"/>
      <c r="S311" s="178">
        <f t="shared" si="33"/>
        <v>1988.9495121445993</v>
      </c>
      <c r="T311" s="178">
        <f t="shared" si="34"/>
        <v>-235701.68900503786</v>
      </c>
      <c r="AM311" s="185">
        <f t="shared" si="35"/>
        <v>0</v>
      </c>
    </row>
    <row r="312" spans="1:39" s="17" customFormat="1" ht="13.5" customHeight="1" x14ac:dyDescent="0.2">
      <c r="A312" s="7"/>
      <c r="B312" s="3"/>
      <c r="C312" s="3"/>
      <c r="D312" s="3"/>
      <c r="E312" s="3"/>
      <c r="F312" s="3"/>
      <c r="G312" s="3"/>
      <c r="H312" s="3"/>
      <c r="I312" s="3"/>
      <c r="J312" s="3"/>
      <c r="K312" s="3"/>
      <c r="M312" s="175" t="str">
        <f>+VLOOKUP(M311,índices!$G:$H,2,0)</f>
        <v>Enero</v>
      </c>
      <c r="N312" s="176">
        <f t="shared" si="36"/>
        <v>2047</v>
      </c>
      <c r="O312" s="178">
        <f t="shared" si="37"/>
        <v>-235701.68900503786</v>
      </c>
      <c r="P312" s="178">
        <f t="shared" si="31"/>
        <v>333.48427406993881</v>
      </c>
      <c r="Q312" s="178">
        <f t="shared" si="32"/>
        <v>-1669.5536304523516</v>
      </c>
      <c r="R312" s="60"/>
      <c r="S312" s="178">
        <f t="shared" si="33"/>
        <v>2003.0379045222903</v>
      </c>
      <c r="T312" s="178">
        <f t="shared" si="34"/>
        <v>-237704.72690956015</v>
      </c>
      <c r="AM312" s="185">
        <f t="shared" si="35"/>
        <v>0</v>
      </c>
    </row>
    <row r="313" spans="1:39" s="17" customFormat="1" ht="13.5" customHeight="1" x14ac:dyDescent="0.2">
      <c r="A313" s="7"/>
      <c r="B313" s="3"/>
      <c r="C313" s="3"/>
      <c r="D313" s="3"/>
      <c r="E313" s="3"/>
      <c r="F313" s="3"/>
      <c r="G313" s="3"/>
      <c r="H313" s="3"/>
      <c r="I313" s="3"/>
      <c r="J313" s="3"/>
      <c r="K313" s="3"/>
      <c r="M313" s="175" t="str">
        <f>+VLOOKUP(M312,índices!$G:$H,2,0)</f>
        <v>Febrero</v>
      </c>
      <c r="N313" s="176">
        <f t="shared" si="36"/>
        <v>2047</v>
      </c>
      <c r="O313" s="178">
        <f t="shared" si="37"/>
        <v>-237704.72690956015</v>
      </c>
      <c r="P313" s="178">
        <f t="shared" si="31"/>
        <v>333.48427406993881</v>
      </c>
      <c r="Q313" s="178">
        <f t="shared" si="32"/>
        <v>-1683.7418156093845</v>
      </c>
      <c r="R313" s="60"/>
      <c r="S313" s="178">
        <f t="shared" si="33"/>
        <v>2017.2260896793232</v>
      </c>
      <c r="T313" s="178">
        <f t="shared" si="34"/>
        <v>-239721.95299923947</v>
      </c>
      <c r="AM313" s="185">
        <f t="shared" si="35"/>
        <v>0</v>
      </c>
    </row>
    <row r="314" spans="1:39" s="17" customFormat="1" ht="13.5" customHeight="1" x14ac:dyDescent="0.2">
      <c r="A314" s="7"/>
      <c r="B314" s="3"/>
      <c r="C314" s="3"/>
      <c r="D314" s="3"/>
      <c r="E314" s="3"/>
      <c r="F314" s="3"/>
      <c r="G314" s="3"/>
      <c r="H314" s="3"/>
      <c r="I314" s="3"/>
      <c r="J314" s="3"/>
      <c r="K314" s="3"/>
      <c r="M314" s="175" t="str">
        <f>+VLOOKUP(M313,índices!$G:$H,2,0)</f>
        <v>Marzo</v>
      </c>
      <c r="N314" s="176">
        <f t="shared" si="36"/>
        <v>2047</v>
      </c>
      <c r="O314" s="178">
        <f t="shared" si="37"/>
        <v>-239721.95299923947</v>
      </c>
      <c r="P314" s="178">
        <f t="shared" si="31"/>
        <v>333.48427406993881</v>
      </c>
      <c r="Q314" s="178">
        <f t="shared" si="32"/>
        <v>-1698.0305004112797</v>
      </c>
      <c r="R314" s="60"/>
      <c r="S314" s="178">
        <f t="shared" si="33"/>
        <v>2031.5147744812184</v>
      </c>
      <c r="T314" s="178">
        <f t="shared" si="34"/>
        <v>-241753.46777372068</v>
      </c>
      <c r="AM314" s="185">
        <f t="shared" si="35"/>
        <v>0</v>
      </c>
    </row>
    <row r="315" spans="1:39" s="17" customFormat="1" ht="13.5" customHeight="1" x14ac:dyDescent="0.2">
      <c r="A315" s="7"/>
      <c r="B315" s="3"/>
      <c r="C315" s="3"/>
      <c r="D315" s="3"/>
      <c r="E315" s="3"/>
      <c r="F315" s="3"/>
      <c r="G315" s="3"/>
      <c r="H315" s="3"/>
      <c r="I315" s="3"/>
      <c r="J315" s="3"/>
      <c r="K315" s="3"/>
      <c r="M315" s="175" t="str">
        <f>+VLOOKUP(M314,índices!$G:$H,2,0)</f>
        <v>Abril</v>
      </c>
      <c r="N315" s="176">
        <f t="shared" si="36"/>
        <v>2047</v>
      </c>
      <c r="O315" s="178">
        <f t="shared" si="37"/>
        <v>-241753.46777372068</v>
      </c>
      <c r="P315" s="178">
        <f t="shared" si="31"/>
        <v>333.48427406993881</v>
      </c>
      <c r="Q315" s="178">
        <f t="shared" si="32"/>
        <v>-1712.4203967305216</v>
      </c>
      <c r="R315" s="60"/>
      <c r="S315" s="178">
        <f t="shared" si="33"/>
        <v>2045.9046708004603</v>
      </c>
      <c r="T315" s="178">
        <f t="shared" si="34"/>
        <v>-243799.37244452114</v>
      </c>
      <c r="AM315" s="185">
        <f t="shared" si="35"/>
        <v>0</v>
      </c>
    </row>
    <row r="316" spans="1:39" s="17" customFormat="1" ht="13.5" customHeight="1" x14ac:dyDescent="0.2">
      <c r="A316" s="7"/>
      <c r="B316" s="3"/>
      <c r="C316" s="3"/>
      <c r="D316" s="3"/>
      <c r="E316" s="3"/>
      <c r="F316" s="3"/>
      <c r="G316" s="3"/>
      <c r="H316" s="3"/>
      <c r="I316" s="3"/>
      <c r="J316" s="3"/>
      <c r="K316" s="3"/>
      <c r="M316" s="175" t="str">
        <f>+VLOOKUP(M315,índices!$G:$H,2,0)</f>
        <v>Mayo</v>
      </c>
      <c r="N316" s="176">
        <f t="shared" si="36"/>
        <v>2047</v>
      </c>
      <c r="O316" s="178">
        <f t="shared" si="37"/>
        <v>-243799.37244452114</v>
      </c>
      <c r="P316" s="178">
        <f t="shared" si="31"/>
        <v>333.48427406993881</v>
      </c>
      <c r="Q316" s="178">
        <f t="shared" si="32"/>
        <v>-1726.912221482025</v>
      </c>
      <c r="R316" s="60"/>
      <c r="S316" s="178">
        <f t="shared" si="33"/>
        <v>2060.3964955519637</v>
      </c>
      <c r="T316" s="178">
        <f t="shared" si="34"/>
        <v>-245859.76894007312</v>
      </c>
      <c r="AM316" s="185">
        <f t="shared" si="35"/>
        <v>0</v>
      </c>
    </row>
    <row r="317" spans="1:39" s="17" customFormat="1" ht="13.5" customHeight="1" x14ac:dyDescent="0.2">
      <c r="A317" s="7"/>
      <c r="B317" s="3"/>
      <c r="C317" s="3"/>
      <c r="D317" s="3"/>
      <c r="E317" s="3"/>
      <c r="F317" s="3"/>
      <c r="G317" s="3"/>
      <c r="H317" s="3"/>
      <c r="I317" s="3"/>
      <c r="J317" s="3"/>
      <c r="K317" s="3"/>
      <c r="M317" s="175" t="str">
        <f>+VLOOKUP(M316,índices!$G:$H,2,0)</f>
        <v>Junio</v>
      </c>
      <c r="N317" s="176">
        <f t="shared" si="36"/>
        <v>2047</v>
      </c>
      <c r="O317" s="178">
        <f t="shared" si="37"/>
        <v>-245859.76894007312</v>
      </c>
      <c r="P317" s="178">
        <f t="shared" si="31"/>
        <v>333.48427406993881</v>
      </c>
      <c r="Q317" s="178">
        <f t="shared" si="32"/>
        <v>-1741.5066966588513</v>
      </c>
      <c r="R317" s="60"/>
      <c r="S317" s="178">
        <f t="shared" si="33"/>
        <v>2074.9909707287902</v>
      </c>
      <c r="T317" s="178">
        <f t="shared" si="34"/>
        <v>-247934.75991080192</v>
      </c>
      <c r="AM317" s="185">
        <f t="shared" si="35"/>
        <v>0</v>
      </c>
    </row>
    <row r="318" spans="1:39" s="17" customFormat="1" ht="13.5" customHeight="1" x14ac:dyDescent="0.2">
      <c r="A318" s="7"/>
      <c r="B318" s="3"/>
      <c r="C318" s="3"/>
      <c r="D318" s="3"/>
      <c r="E318" s="3"/>
      <c r="F318" s="3"/>
      <c r="G318" s="3"/>
      <c r="H318" s="3"/>
      <c r="I318" s="3"/>
      <c r="J318" s="3"/>
      <c r="K318" s="3"/>
      <c r="M318" s="175" t="str">
        <f>+VLOOKUP(M317,índices!$G:$H,2,0)</f>
        <v>Julio</v>
      </c>
      <c r="N318" s="176">
        <f t="shared" si="36"/>
        <v>2047</v>
      </c>
      <c r="O318" s="178">
        <f t="shared" si="37"/>
        <v>-247934.75991080192</v>
      </c>
      <c r="P318" s="178">
        <f t="shared" si="31"/>
        <v>333.48427406993881</v>
      </c>
      <c r="Q318" s="178">
        <f t="shared" si="32"/>
        <v>-1756.2045493681803</v>
      </c>
      <c r="R318" s="60"/>
      <c r="S318" s="178">
        <f t="shared" si="33"/>
        <v>2089.688823438119</v>
      </c>
      <c r="T318" s="178">
        <f t="shared" si="34"/>
        <v>-250024.44873424005</v>
      </c>
      <c r="AM318" s="185">
        <f t="shared" si="35"/>
        <v>0</v>
      </c>
    </row>
    <row r="319" spans="1:39" s="17" customFormat="1" ht="13.5" customHeight="1" x14ac:dyDescent="0.2">
      <c r="A319" s="7"/>
      <c r="B319" s="3"/>
      <c r="C319" s="3"/>
      <c r="D319" s="3"/>
      <c r="E319" s="3"/>
      <c r="F319" s="3"/>
      <c r="G319" s="3"/>
      <c r="H319" s="3"/>
      <c r="I319" s="3"/>
      <c r="J319" s="3"/>
      <c r="K319" s="3"/>
      <c r="M319" s="175" t="str">
        <f>+VLOOKUP(M318,índices!$G:$H,2,0)</f>
        <v>Agosto</v>
      </c>
      <c r="N319" s="176">
        <f t="shared" si="36"/>
        <v>2047</v>
      </c>
      <c r="O319" s="178">
        <f t="shared" si="37"/>
        <v>-250024.44873424005</v>
      </c>
      <c r="P319" s="178">
        <f t="shared" si="31"/>
        <v>333.48427406993881</v>
      </c>
      <c r="Q319" s="178">
        <f t="shared" si="32"/>
        <v>-1771.0065118675338</v>
      </c>
      <c r="R319" s="60"/>
      <c r="S319" s="178">
        <f t="shared" si="33"/>
        <v>2104.4907859374725</v>
      </c>
      <c r="T319" s="178">
        <f t="shared" si="34"/>
        <v>-252128.93952017752</v>
      </c>
      <c r="AM319" s="185">
        <f t="shared" si="35"/>
        <v>0</v>
      </c>
    </row>
    <row r="320" spans="1:39" s="17" customFormat="1" ht="13.5" customHeight="1" x14ac:dyDescent="0.2">
      <c r="A320" s="7"/>
      <c r="B320" s="3"/>
      <c r="C320" s="3"/>
      <c r="D320" s="3"/>
      <c r="E320" s="3"/>
      <c r="F320" s="3"/>
      <c r="G320" s="3"/>
      <c r="H320" s="3"/>
      <c r="I320" s="3"/>
      <c r="J320" s="3"/>
      <c r="K320" s="3"/>
      <c r="M320" s="175" t="str">
        <f>+VLOOKUP(M319,índices!$G:$H,2,0)</f>
        <v>Septiembre</v>
      </c>
      <c r="N320" s="176">
        <f t="shared" si="36"/>
        <v>2047</v>
      </c>
      <c r="O320" s="178">
        <f t="shared" si="37"/>
        <v>-252128.93952017752</v>
      </c>
      <c r="P320" s="178">
        <f t="shared" si="31"/>
        <v>333.48427406993881</v>
      </c>
      <c r="Q320" s="178">
        <f t="shared" si="32"/>
        <v>-1785.9133216012576</v>
      </c>
      <c r="R320" s="60"/>
      <c r="S320" s="178">
        <f t="shared" si="33"/>
        <v>2119.3975956711965</v>
      </c>
      <c r="T320" s="178">
        <f t="shared" si="34"/>
        <v>-254248.33711584873</v>
      </c>
      <c r="AM320" s="185">
        <f t="shared" si="35"/>
        <v>0</v>
      </c>
    </row>
    <row r="321" spans="1:39" s="17" customFormat="1" ht="13.5" customHeight="1" x14ac:dyDescent="0.2">
      <c r="A321" s="7"/>
      <c r="B321" s="3"/>
      <c r="C321" s="3"/>
      <c r="D321" s="3"/>
      <c r="E321" s="3"/>
      <c r="F321" s="3"/>
      <c r="G321" s="3"/>
      <c r="H321" s="3"/>
      <c r="I321" s="3"/>
      <c r="J321" s="3"/>
      <c r="K321" s="3"/>
      <c r="M321" s="175" t="str">
        <f>+VLOOKUP(M320,índices!$G:$H,2,0)</f>
        <v>Octubre</v>
      </c>
      <c r="N321" s="176">
        <f t="shared" si="36"/>
        <v>2047</v>
      </c>
      <c r="O321" s="178">
        <f t="shared" si="37"/>
        <v>-254248.33711584873</v>
      </c>
      <c r="P321" s="178">
        <f t="shared" si="31"/>
        <v>333.48427406993881</v>
      </c>
      <c r="Q321" s="178">
        <f t="shared" si="32"/>
        <v>-1800.925721237262</v>
      </c>
      <c r="R321" s="60"/>
      <c r="S321" s="178">
        <f t="shared" si="33"/>
        <v>2134.4099953072009</v>
      </c>
      <c r="T321" s="178">
        <f t="shared" si="34"/>
        <v>-256382.74711115594</v>
      </c>
      <c r="AM321" s="185">
        <f t="shared" si="35"/>
        <v>0</v>
      </c>
    </row>
    <row r="322" spans="1:39" s="17" customFormat="1" ht="13.5" customHeight="1" x14ac:dyDescent="0.2">
      <c r="A322" s="7"/>
      <c r="B322" s="3"/>
      <c r="C322" s="3"/>
      <c r="D322" s="3"/>
      <c r="E322" s="3"/>
      <c r="F322" s="3"/>
      <c r="G322" s="3"/>
      <c r="H322" s="3"/>
      <c r="I322" s="3"/>
      <c r="J322" s="3"/>
      <c r="K322" s="3"/>
      <c r="M322" s="175" t="str">
        <f>+VLOOKUP(M321,índices!$G:$H,2,0)</f>
        <v>Noviembre</v>
      </c>
      <c r="N322" s="176">
        <f t="shared" si="36"/>
        <v>2047</v>
      </c>
      <c r="O322" s="178">
        <f t="shared" si="37"/>
        <v>-256382.74711115594</v>
      </c>
      <c r="P322" s="178">
        <f t="shared" si="31"/>
        <v>333.48427406993881</v>
      </c>
      <c r="Q322" s="178">
        <f t="shared" si="32"/>
        <v>-1816.0444587040213</v>
      </c>
      <c r="R322" s="60"/>
      <c r="S322" s="178">
        <f t="shared" si="33"/>
        <v>2149.5287327739602</v>
      </c>
      <c r="T322" s="178">
        <f t="shared" si="34"/>
        <v>-258532.27584392991</v>
      </c>
      <c r="AM322" s="185">
        <f t="shared" si="35"/>
        <v>0</v>
      </c>
    </row>
    <row r="323" spans="1:39" s="17" customFormat="1" ht="13.5" customHeight="1" x14ac:dyDescent="0.2">
      <c r="A323" s="7"/>
      <c r="B323" s="3"/>
      <c r="C323" s="3"/>
      <c r="D323" s="3"/>
      <c r="E323" s="3"/>
      <c r="F323" s="3"/>
      <c r="G323" s="3"/>
      <c r="H323" s="3"/>
      <c r="I323" s="3"/>
      <c r="J323" s="3"/>
      <c r="K323" s="3"/>
      <c r="M323" s="175" t="str">
        <f>+VLOOKUP(M322,índices!$G:$H,2,0)</f>
        <v>Diciembre</v>
      </c>
      <c r="N323" s="176">
        <f t="shared" si="36"/>
        <v>2047</v>
      </c>
      <c r="O323" s="178">
        <f t="shared" si="37"/>
        <v>-258532.27584392991</v>
      </c>
      <c r="P323" s="178">
        <f t="shared" si="31"/>
        <v>333.48427406993881</v>
      </c>
      <c r="Q323" s="178">
        <f t="shared" si="32"/>
        <v>-1831.2702872278369</v>
      </c>
      <c r="R323" s="60"/>
      <c r="S323" s="178">
        <f t="shared" si="33"/>
        <v>2164.7545612977756</v>
      </c>
      <c r="T323" s="178">
        <f t="shared" si="34"/>
        <v>-260697.03040522768</v>
      </c>
      <c r="AM323" s="185">
        <f t="shared" si="35"/>
        <v>0</v>
      </c>
    </row>
    <row r="324" spans="1:39" s="17" customFormat="1" ht="13.5" customHeight="1" x14ac:dyDescent="0.2">
      <c r="A324" s="7"/>
      <c r="B324" s="3"/>
      <c r="C324" s="3"/>
      <c r="D324" s="3"/>
      <c r="E324" s="3"/>
      <c r="F324" s="3"/>
      <c r="G324" s="3"/>
      <c r="H324" s="3"/>
      <c r="I324" s="3"/>
      <c r="J324" s="3"/>
      <c r="K324" s="3"/>
      <c r="M324" s="175" t="str">
        <f>+VLOOKUP(M323,índices!$G:$H,2,0)</f>
        <v>Enero</v>
      </c>
      <c r="N324" s="176">
        <f t="shared" si="36"/>
        <v>2048</v>
      </c>
      <c r="O324" s="178">
        <f t="shared" si="37"/>
        <v>-260697.03040522768</v>
      </c>
      <c r="P324" s="178">
        <f t="shared" si="31"/>
        <v>333.48427406993881</v>
      </c>
      <c r="Q324" s="178">
        <f t="shared" si="32"/>
        <v>-1846.6039653703629</v>
      </c>
      <c r="R324" s="60"/>
      <c r="S324" s="178">
        <f t="shared" si="33"/>
        <v>2180.0882394403015</v>
      </c>
      <c r="T324" s="178">
        <f t="shared" si="34"/>
        <v>-262877.11864466796</v>
      </c>
      <c r="AM324" s="185">
        <f t="shared" si="35"/>
        <v>0</v>
      </c>
    </row>
    <row r="325" spans="1:39" s="17" customFormat="1" ht="13.5" customHeight="1" x14ac:dyDescent="0.2">
      <c r="A325" s="7"/>
      <c r="B325" s="3"/>
      <c r="C325" s="3"/>
      <c r="D325" s="3"/>
      <c r="E325" s="3"/>
      <c r="F325" s="3"/>
      <c r="G325" s="3"/>
      <c r="H325" s="3"/>
      <c r="I325" s="3"/>
      <c r="J325" s="3"/>
      <c r="K325" s="3"/>
      <c r="M325" s="175" t="str">
        <f>+VLOOKUP(M324,índices!$G:$H,2,0)</f>
        <v>Febrero</v>
      </c>
      <c r="N325" s="176">
        <f t="shared" si="36"/>
        <v>2048</v>
      </c>
      <c r="O325" s="178">
        <f t="shared" si="37"/>
        <v>-262877.11864466796</v>
      </c>
      <c r="P325" s="178">
        <f t="shared" si="31"/>
        <v>333.48427406993881</v>
      </c>
      <c r="Q325" s="178">
        <f t="shared" si="32"/>
        <v>-1862.0462570663983</v>
      </c>
      <c r="R325" s="60"/>
      <c r="S325" s="178">
        <f t="shared" si="33"/>
        <v>2195.5305311363372</v>
      </c>
      <c r="T325" s="178">
        <f t="shared" si="34"/>
        <v>-265072.64917580428</v>
      </c>
      <c r="AM325" s="185">
        <f t="shared" si="35"/>
        <v>0</v>
      </c>
    </row>
    <row r="326" spans="1:39" s="17" customFormat="1" ht="13.5" customHeight="1" x14ac:dyDescent="0.2">
      <c r="A326" s="7"/>
      <c r="B326" s="3"/>
      <c r="C326" s="3"/>
      <c r="D326" s="3"/>
      <c r="E326" s="3"/>
      <c r="F326" s="3"/>
      <c r="G326" s="3"/>
      <c r="H326" s="3"/>
      <c r="I326" s="3"/>
      <c r="J326" s="3"/>
      <c r="K326" s="3"/>
      <c r="M326" s="175" t="str">
        <f>+VLOOKUP(M325,índices!$G:$H,2,0)</f>
        <v>Marzo</v>
      </c>
      <c r="N326" s="176">
        <f t="shared" si="36"/>
        <v>2048</v>
      </c>
      <c r="O326" s="178">
        <f t="shared" si="37"/>
        <v>-265072.64917580428</v>
      </c>
      <c r="P326" s="178">
        <f t="shared" si="31"/>
        <v>333.48427406993881</v>
      </c>
      <c r="Q326" s="178">
        <f t="shared" si="32"/>
        <v>-1877.5979316619471</v>
      </c>
      <c r="R326" s="60"/>
      <c r="S326" s="178">
        <f t="shared" si="33"/>
        <v>2211.082205731886</v>
      </c>
      <c r="T326" s="178">
        <f t="shared" si="34"/>
        <v>-267283.73138153617</v>
      </c>
      <c r="AM326" s="185">
        <f t="shared" si="35"/>
        <v>0</v>
      </c>
    </row>
    <row r="327" spans="1:39" s="17" customFormat="1" ht="13.5" customHeight="1" x14ac:dyDescent="0.2">
      <c r="A327" s="7"/>
      <c r="B327" s="3"/>
      <c r="C327" s="3"/>
      <c r="D327" s="3"/>
      <c r="E327" s="3"/>
      <c r="F327" s="3"/>
      <c r="G327" s="3"/>
      <c r="H327" s="3"/>
      <c r="I327" s="3"/>
      <c r="J327" s="3"/>
      <c r="K327" s="3"/>
      <c r="M327" s="175" t="str">
        <f>+VLOOKUP(M326,índices!$G:$H,2,0)</f>
        <v>Abril</v>
      </c>
      <c r="N327" s="176">
        <f t="shared" si="36"/>
        <v>2048</v>
      </c>
      <c r="O327" s="178">
        <f t="shared" si="37"/>
        <v>-267283.73138153617</v>
      </c>
      <c r="P327" s="178">
        <f t="shared" si="31"/>
        <v>333.48427406993881</v>
      </c>
      <c r="Q327" s="178">
        <f t="shared" si="32"/>
        <v>-1893.2597639525479</v>
      </c>
      <c r="R327" s="60"/>
      <c r="S327" s="178">
        <f t="shared" si="33"/>
        <v>2226.7440380224866</v>
      </c>
      <c r="T327" s="178">
        <f t="shared" si="34"/>
        <v>-269510.47541955864</v>
      </c>
      <c r="AM327" s="185">
        <f t="shared" si="35"/>
        <v>0</v>
      </c>
    </row>
    <row r="328" spans="1:39" s="17" customFormat="1" ht="13.5" customHeight="1" x14ac:dyDescent="0.2">
      <c r="A328" s="7"/>
      <c r="B328" s="3"/>
      <c r="C328" s="3"/>
      <c r="D328" s="3"/>
      <c r="E328" s="3"/>
      <c r="F328" s="3"/>
      <c r="G328" s="3"/>
      <c r="H328" s="3"/>
      <c r="I328" s="3"/>
      <c r="J328" s="3"/>
      <c r="K328" s="3"/>
      <c r="M328" s="175" t="str">
        <f>+VLOOKUP(M327,índices!$G:$H,2,0)</f>
        <v>Mayo</v>
      </c>
      <c r="N328" s="176">
        <f t="shared" si="36"/>
        <v>2048</v>
      </c>
      <c r="O328" s="178">
        <f t="shared" si="37"/>
        <v>-269510.47541955864</v>
      </c>
      <c r="P328" s="178">
        <f t="shared" ref="P328:P367" si="38">+$G$11</f>
        <v>333.48427406993881</v>
      </c>
      <c r="Q328" s="178">
        <f t="shared" ref="Q328:Q367" si="39">O328*$G$12</f>
        <v>-1909.0325342218739</v>
      </c>
      <c r="R328" s="60"/>
      <c r="S328" s="178">
        <f t="shared" ref="S328:S367" si="40">P328-Q328</f>
        <v>2242.5168082918126</v>
      </c>
      <c r="T328" s="178">
        <f t="shared" ref="T328:T367" si="41">O328-S328-R328</f>
        <v>-271752.99222785048</v>
      </c>
      <c r="AM328" s="185">
        <f t="shared" ref="AM328:AM367" si="42">IF(Q328&gt;0,Q328,0)</f>
        <v>0</v>
      </c>
    </row>
    <row r="329" spans="1:39" s="17" customFormat="1" ht="13.5" customHeight="1" x14ac:dyDescent="0.2">
      <c r="A329" s="7"/>
      <c r="B329" s="3"/>
      <c r="C329" s="3"/>
      <c r="D329" s="3"/>
      <c r="E329" s="3"/>
      <c r="F329" s="3"/>
      <c r="G329" s="3"/>
      <c r="H329" s="3"/>
      <c r="I329" s="3"/>
      <c r="J329" s="3"/>
      <c r="K329" s="3"/>
      <c r="M329" s="175" t="str">
        <f>+VLOOKUP(M328,índices!$G:$H,2,0)</f>
        <v>Junio</v>
      </c>
      <c r="N329" s="176">
        <f t="shared" ref="N329:N367" si="43">+IF(M328="Diciembre",N328+1,N328)</f>
        <v>2048</v>
      </c>
      <c r="O329" s="178">
        <f t="shared" ref="O329:O367" si="44">+T328</f>
        <v>-271752.99222785048</v>
      </c>
      <c r="P329" s="178">
        <f t="shared" si="38"/>
        <v>333.48427406993881</v>
      </c>
      <c r="Q329" s="178">
        <f t="shared" si="39"/>
        <v>-1924.9170282806076</v>
      </c>
      <c r="R329" s="60"/>
      <c r="S329" s="178">
        <f t="shared" si="40"/>
        <v>2258.4013023505463</v>
      </c>
      <c r="T329" s="178">
        <f t="shared" si="41"/>
        <v>-274011.39353020105</v>
      </c>
      <c r="AM329" s="185">
        <f t="shared" si="42"/>
        <v>0</v>
      </c>
    </row>
    <row r="330" spans="1:39" s="17" customFormat="1" ht="13.5" customHeight="1" x14ac:dyDescent="0.2">
      <c r="A330" s="7"/>
      <c r="B330" s="3"/>
      <c r="C330" s="3"/>
      <c r="D330" s="3"/>
      <c r="E330" s="3"/>
      <c r="F330" s="3"/>
      <c r="G330" s="3"/>
      <c r="H330" s="3"/>
      <c r="I330" s="3"/>
      <c r="J330" s="3"/>
      <c r="K330" s="3"/>
      <c r="M330" s="175" t="str">
        <f>+VLOOKUP(M329,índices!$G:$H,2,0)</f>
        <v>Julio</v>
      </c>
      <c r="N330" s="176">
        <f t="shared" si="43"/>
        <v>2048</v>
      </c>
      <c r="O330" s="178">
        <f t="shared" si="44"/>
        <v>-274011.39353020105</v>
      </c>
      <c r="P330" s="178">
        <f t="shared" si="38"/>
        <v>333.48427406993881</v>
      </c>
      <c r="Q330" s="178">
        <f t="shared" si="39"/>
        <v>-1940.9140375055908</v>
      </c>
      <c r="R330" s="60"/>
      <c r="S330" s="178">
        <f t="shared" si="40"/>
        <v>2274.3983115755295</v>
      </c>
      <c r="T330" s="178">
        <f t="shared" si="41"/>
        <v>-276285.79184177658</v>
      </c>
      <c r="AM330" s="185">
        <f t="shared" si="42"/>
        <v>0</v>
      </c>
    </row>
    <row r="331" spans="1:39" s="17" customFormat="1" ht="13.5" customHeight="1" x14ac:dyDescent="0.2">
      <c r="A331" s="7"/>
      <c r="B331" s="3"/>
      <c r="C331" s="3"/>
      <c r="D331" s="3"/>
      <c r="E331" s="3"/>
      <c r="F331" s="3"/>
      <c r="G331" s="3"/>
      <c r="H331" s="3"/>
      <c r="I331" s="3"/>
      <c r="J331" s="3"/>
      <c r="K331" s="3"/>
      <c r="M331" s="175" t="str">
        <f>+VLOOKUP(M330,índices!$G:$H,2,0)</f>
        <v>Agosto</v>
      </c>
      <c r="N331" s="176">
        <f t="shared" si="43"/>
        <v>2048</v>
      </c>
      <c r="O331" s="178">
        <f t="shared" si="44"/>
        <v>-276285.79184177658</v>
      </c>
      <c r="P331" s="178">
        <f t="shared" si="38"/>
        <v>333.48427406993881</v>
      </c>
      <c r="Q331" s="178">
        <f t="shared" si="39"/>
        <v>-1957.0243588792509</v>
      </c>
      <c r="R331" s="60"/>
      <c r="S331" s="178">
        <f t="shared" si="40"/>
        <v>2290.5086329491896</v>
      </c>
      <c r="T331" s="178">
        <f t="shared" si="41"/>
        <v>-278576.30047472578</v>
      </c>
      <c r="AM331" s="185">
        <f t="shared" si="42"/>
        <v>0</v>
      </c>
    </row>
    <row r="332" spans="1:39" s="17" customFormat="1" ht="13.5" customHeight="1" x14ac:dyDescent="0.2">
      <c r="A332" s="7"/>
      <c r="B332" s="3"/>
      <c r="C332" s="3"/>
      <c r="D332" s="3"/>
      <c r="E332" s="3"/>
      <c r="F332" s="3"/>
      <c r="G332" s="3"/>
      <c r="H332" s="3"/>
      <c r="I332" s="3"/>
      <c r="J332" s="3"/>
      <c r="K332" s="3"/>
      <c r="M332" s="175" t="str">
        <f>+VLOOKUP(M331,índices!$G:$H,2,0)</f>
        <v>Septiembre</v>
      </c>
      <c r="N332" s="176">
        <f t="shared" si="43"/>
        <v>2048</v>
      </c>
      <c r="O332" s="178">
        <f t="shared" si="44"/>
        <v>-278576.30047472578</v>
      </c>
      <c r="P332" s="178">
        <f t="shared" si="38"/>
        <v>333.48427406993881</v>
      </c>
      <c r="Q332" s="178">
        <f t="shared" si="39"/>
        <v>-1973.2487950293078</v>
      </c>
      <c r="R332" s="60"/>
      <c r="S332" s="178">
        <f t="shared" si="40"/>
        <v>2306.7330690992467</v>
      </c>
      <c r="T332" s="178">
        <f t="shared" si="41"/>
        <v>-280883.03354382503</v>
      </c>
      <c r="AM332" s="185">
        <f t="shared" si="42"/>
        <v>0</v>
      </c>
    </row>
    <row r="333" spans="1:39" s="17" customFormat="1" ht="13.5" customHeight="1" x14ac:dyDescent="0.2">
      <c r="A333" s="7"/>
      <c r="B333" s="3"/>
      <c r="C333" s="3"/>
      <c r="D333" s="3"/>
      <c r="E333" s="3"/>
      <c r="F333" s="3"/>
      <c r="G333" s="3"/>
      <c r="H333" s="3"/>
      <c r="I333" s="3"/>
      <c r="J333" s="3"/>
      <c r="K333" s="3"/>
      <c r="M333" s="175" t="str">
        <f>+VLOOKUP(M332,índices!$G:$H,2,0)</f>
        <v>Octubre</v>
      </c>
      <c r="N333" s="176">
        <f t="shared" si="43"/>
        <v>2048</v>
      </c>
      <c r="O333" s="178">
        <f t="shared" si="44"/>
        <v>-280883.03354382503</v>
      </c>
      <c r="P333" s="178">
        <f t="shared" si="38"/>
        <v>333.48427406993881</v>
      </c>
      <c r="Q333" s="178">
        <f t="shared" si="39"/>
        <v>-1989.5881542687607</v>
      </c>
      <c r="R333" s="60"/>
      <c r="S333" s="178">
        <f t="shared" si="40"/>
        <v>2323.0724283386994</v>
      </c>
      <c r="T333" s="178">
        <f t="shared" si="41"/>
        <v>-283206.10597216373</v>
      </c>
      <c r="AM333" s="185">
        <f t="shared" si="42"/>
        <v>0</v>
      </c>
    </row>
    <row r="334" spans="1:39" s="17" customFormat="1" ht="13.5" customHeight="1" x14ac:dyDescent="0.2">
      <c r="A334" s="7"/>
      <c r="B334" s="3"/>
      <c r="C334" s="3"/>
      <c r="D334" s="3"/>
      <c r="E334" s="3"/>
      <c r="F334" s="3"/>
      <c r="G334" s="3"/>
      <c r="H334" s="3"/>
      <c r="I334" s="3"/>
      <c r="J334" s="3"/>
      <c r="K334" s="3"/>
      <c r="M334" s="175" t="str">
        <f>+VLOOKUP(M333,índices!$G:$H,2,0)</f>
        <v>Noviembre</v>
      </c>
      <c r="N334" s="176">
        <f t="shared" si="43"/>
        <v>2048</v>
      </c>
      <c r="O334" s="178">
        <f t="shared" si="44"/>
        <v>-283206.10597216373</v>
      </c>
      <c r="P334" s="178">
        <f t="shared" si="38"/>
        <v>333.48427406993881</v>
      </c>
      <c r="Q334" s="178">
        <f t="shared" si="39"/>
        <v>-2006.0432506361599</v>
      </c>
      <c r="R334" s="60"/>
      <c r="S334" s="178">
        <f t="shared" si="40"/>
        <v>2339.5275247060986</v>
      </c>
      <c r="T334" s="178">
        <f t="shared" si="41"/>
        <v>-285545.63349686982</v>
      </c>
      <c r="AM334" s="185">
        <f t="shared" si="42"/>
        <v>0</v>
      </c>
    </row>
    <row r="335" spans="1:39" s="17" customFormat="1" ht="13.5" customHeight="1" x14ac:dyDescent="0.2">
      <c r="A335" s="7"/>
      <c r="B335" s="3"/>
      <c r="C335" s="3"/>
      <c r="D335" s="3"/>
      <c r="E335" s="3"/>
      <c r="F335" s="3"/>
      <c r="G335" s="3"/>
      <c r="H335" s="3"/>
      <c r="I335" s="3"/>
      <c r="J335" s="3"/>
      <c r="K335" s="3"/>
      <c r="M335" s="175" t="str">
        <f>+VLOOKUP(M334,índices!$G:$H,2,0)</f>
        <v>Diciembre</v>
      </c>
      <c r="N335" s="176">
        <f t="shared" si="43"/>
        <v>2048</v>
      </c>
      <c r="O335" s="178">
        <f t="shared" si="44"/>
        <v>-285545.63349686982</v>
      </c>
      <c r="P335" s="178">
        <f t="shared" si="38"/>
        <v>333.48427406993881</v>
      </c>
      <c r="Q335" s="178">
        <f t="shared" si="39"/>
        <v>-2022.6149039361615</v>
      </c>
      <c r="R335" s="60"/>
      <c r="S335" s="178">
        <f t="shared" si="40"/>
        <v>2356.0991780061004</v>
      </c>
      <c r="T335" s="178">
        <f t="shared" si="41"/>
        <v>-287901.73267487594</v>
      </c>
      <c r="AM335" s="185">
        <f t="shared" si="42"/>
        <v>0</v>
      </c>
    </row>
    <row r="336" spans="1:39" s="17" customFormat="1" ht="13.5" customHeight="1" x14ac:dyDescent="0.2">
      <c r="A336" s="7"/>
      <c r="B336" s="3"/>
      <c r="C336" s="3"/>
      <c r="D336" s="3"/>
      <c r="E336" s="3"/>
      <c r="F336" s="3"/>
      <c r="G336" s="3"/>
      <c r="H336" s="3"/>
      <c r="I336" s="3"/>
      <c r="J336" s="3"/>
      <c r="K336" s="3"/>
      <c r="M336" s="175" t="str">
        <f>+VLOOKUP(M335,índices!$G:$H,2,0)</f>
        <v>Enero</v>
      </c>
      <c r="N336" s="176">
        <f t="shared" si="43"/>
        <v>2049</v>
      </c>
      <c r="O336" s="178">
        <f t="shared" si="44"/>
        <v>-287901.73267487594</v>
      </c>
      <c r="P336" s="178">
        <f t="shared" si="38"/>
        <v>333.48427406993881</v>
      </c>
      <c r="Q336" s="178">
        <f t="shared" si="39"/>
        <v>-2039.3039397803714</v>
      </c>
      <c r="R336" s="60"/>
      <c r="S336" s="178">
        <f t="shared" si="40"/>
        <v>2372.7882138503101</v>
      </c>
      <c r="T336" s="178">
        <f t="shared" si="41"/>
        <v>-290274.52088872623</v>
      </c>
      <c r="AM336" s="185">
        <f t="shared" si="42"/>
        <v>0</v>
      </c>
    </row>
    <row r="337" spans="1:39" s="17" customFormat="1" ht="13.5" customHeight="1" x14ac:dyDescent="0.2">
      <c r="A337" s="7"/>
      <c r="B337" s="3"/>
      <c r="C337" s="3"/>
      <c r="D337" s="3"/>
      <c r="E337" s="3"/>
      <c r="F337" s="3"/>
      <c r="G337" s="3"/>
      <c r="H337" s="3"/>
      <c r="I337" s="3"/>
      <c r="J337" s="3"/>
      <c r="K337" s="3"/>
      <c r="M337" s="175" t="str">
        <f>+VLOOKUP(M336,índices!$G:$H,2,0)</f>
        <v>Febrero</v>
      </c>
      <c r="N337" s="176">
        <f t="shared" si="43"/>
        <v>2049</v>
      </c>
      <c r="O337" s="178">
        <f t="shared" si="44"/>
        <v>-290274.52088872623</v>
      </c>
      <c r="P337" s="178">
        <f t="shared" si="38"/>
        <v>333.48427406993881</v>
      </c>
      <c r="Q337" s="178">
        <f t="shared" si="39"/>
        <v>-2056.1111896284774</v>
      </c>
      <c r="R337" s="60"/>
      <c r="S337" s="178">
        <f t="shared" si="40"/>
        <v>2389.5954636984161</v>
      </c>
      <c r="T337" s="178">
        <f t="shared" si="41"/>
        <v>-292664.11635242467</v>
      </c>
      <c r="AM337" s="185">
        <f t="shared" si="42"/>
        <v>0</v>
      </c>
    </row>
    <row r="338" spans="1:39" s="17" customFormat="1" ht="13.5" customHeight="1" x14ac:dyDescent="0.2">
      <c r="A338" s="7"/>
      <c r="B338" s="3"/>
      <c r="C338" s="3"/>
      <c r="D338" s="3"/>
      <c r="E338" s="3"/>
      <c r="F338" s="3"/>
      <c r="G338" s="3"/>
      <c r="H338" s="3"/>
      <c r="I338" s="3"/>
      <c r="J338" s="3"/>
      <c r="K338" s="3"/>
      <c r="M338" s="175" t="str">
        <f>+VLOOKUP(M337,índices!$G:$H,2,0)</f>
        <v>Marzo</v>
      </c>
      <c r="N338" s="176">
        <f t="shared" si="43"/>
        <v>2049</v>
      </c>
      <c r="O338" s="178">
        <f t="shared" si="44"/>
        <v>-292664.11635242467</v>
      </c>
      <c r="P338" s="178">
        <f t="shared" si="38"/>
        <v>333.48427406993881</v>
      </c>
      <c r="Q338" s="178">
        <f t="shared" si="39"/>
        <v>-2073.0374908296749</v>
      </c>
      <c r="R338" s="60"/>
      <c r="S338" s="178">
        <f t="shared" si="40"/>
        <v>2406.5217648996136</v>
      </c>
      <c r="T338" s="178">
        <f t="shared" si="41"/>
        <v>-295070.63811732427</v>
      </c>
      <c r="AM338" s="185">
        <f t="shared" si="42"/>
        <v>0</v>
      </c>
    </row>
    <row r="339" spans="1:39" s="17" customFormat="1" ht="13.5" customHeight="1" x14ac:dyDescent="0.2">
      <c r="A339" s="7"/>
      <c r="B339" s="3"/>
      <c r="C339" s="3"/>
      <c r="D339" s="3"/>
      <c r="E339" s="3"/>
      <c r="F339" s="3"/>
      <c r="G339" s="3"/>
      <c r="H339" s="3"/>
      <c r="I339" s="3"/>
      <c r="J339" s="3"/>
      <c r="K339" s="3"/>
      <c r="M339" s="175" t="str">
        <f>+VLOOKUP(M338,índices!$G:$H,2,0)</f>
        <v>Abril</v>
      </c>
      <c r="N339" s="176">
        <f t="shared" si="43"/>
        <v>2049</v>
      </c>
      <c r="O339" s="178">
        <f t="shared" si="44"/>
        <v>-295070.63811732427</v>
      </c>
      <c r="P339" s="178">
        <f t="shared" si="38"/>
        <v>333.48427406993881</v>
      </c>
      <c r="Q339" s="178">
        <f t="shared" si="39"/>
        <v>-2090.0836866643804</v>
      </c>
      <c r="R339" s="60"/>
      <c r="S339" s="178">
        <f t="shared" si="40"/>
        <v>2423.5679607343191</v>
      </c>
      <c r="T339" s="178">
        <f t="shared" si="41"/>
        <v>-297494.20607805857</v>
      </c>
      <c r="AM339" s="185">
        <f t="shared" si="42"/>
        <v>0</v>
      </c>
    </row>
    <row r="340" spans="1:39" s="17" customFormat="1" ht="13.5" customHeight="1" x14ac:dyDescent="0.2">
      <c r="A340" s="7"/>
      <c r="B340" s="3"/>
      <c r="C340" s="3"/>
      <c r="D340" s="3"/>
      <c r="E340" s="3"/>
      <c r="F340" s="3"/>
      <c r="G340" s="3"/>
      <c r="H340" s="3"/>
      <c r="I340" s="3"/>
      <c r="J340" s="3"/>
      <c r="K340" s="3"/>
      <c r="M340" s="175" t="str">
        <f>+VLOOKUP(M339,índices!$G:$H,2,0)</f>
        <v>Mayo</v>
      </c>
      <c r="N340" s="176">
        <f t="shared" si="43"/>
        <v>2049</v>
      </c>
      <c r="O340" s="178">
        <f t="shared" si="44"/>
        <v>-297494.20607805857</v>
      </c>
      <c r="P340" s="178">
        <f t="shared" si="38"/>
        <v>333.48427406993881</v>
      </c>
      <c r="Q340" s="178">
        <f t="shared" si="39"/>
        <v>-2107.2506263862483</v>
      </c>
      <c r="R340" s="60"/>
      <c r="S340" s="178">
        <f t="shared" si="40"/>
        <v>2440.734900456187</v>
      </c>
      <c r="T340" s="178">
        <f t="shared" si="41"/>
        <v>-299934.94097851479</v>
      </c>
      <c r="AM340" s="185">
        <f t="shared" si="42"/>
        <v>0</v>
      </c>
    </row>
    <row r="341" spans="1:39" s="17" customFormat="1" ht="13.5" customHeight="1" x14ac:dyDescent="0.2">
      <c r="A341" s="7"/>
      <c r="B341" s="3"/>
      <c r="C341" s="3"/>
      <c r="D341" s="3"/>
      <c r="E341" s="3"/>
      <c r="F341" s="3"/>
      <c r="G341" s="3"/>
      <c r="H341" s="3"/>
      <c r="I341" s="3"/>
      <c r="J341" s="3"/>
      <c r="K341" s="3"/>
      <c r="M341" s="175" t="str">
        <f>+VLOOKUP(M340,índices!$G:$H,2,0)</f>
        <v>Junio</v>
      </c>
      <c r="N341" s="176">
        <f t="shared" si="43"/>
        <v>2049</v>
      </c>
      <c r="O341" s="178">
        <f t="shared" si="44"/>
        <v>-299934.94097851479</v>
      </c>
      <c r="P341" s="178">
        <f t="shared" si="38"/>
        <v>333.48427406993881</v>
      </c>
      <c r="Q341" s="178">
        <f t="shared" si="39"/>
        <v>-2124.5391652644798</v>
      </c>
      <c r="R341" s="60"/>
      <c r="S341" s="178">
        <f t="shared" si="40"/>
        <v>2458.0234393344185</v>
      </c>
      <c r="T341" s="178">
        <f t="shared" si="41"/>
        <v>-302392.9644178492</v>
      </c>
      <c r="AM341" s="185">
        <f t="shared" si="42"/>
        <v>0</v>
      </c>
    </row>
    <row r="342" spans="1:39" s="17" customFormat="1" ht="13.5" customHeight="1" x14ac:dyDescent="0.2">
      <c r="A342" s="7"/>
      <c r="B342" s="3"/>
      <c r="C342" s="3"/>
      <c r="D342" s="3"/>
      <c r="E342" s="3"/>
      <c r="F342" s="3"/>
      <c r="G342" s="3"/>
      <c r="H342" s="3"/>
      <c r="I342" s="3"/>
      <c r="J342" s="3"/>
      <c r="K342" s="3"/>
      <c r="M342" s="175" t="str">
        <f>+VLOOKUP(M341,índices!$G:$H,2,0)</f>
        <v>Julio</v>
      </c>
      <c r="N342" s="176">
        <f t="shared" si="43"/>
        <v>2049</v>
      </c>
      <c r="O342" s="178">
        <f t="shared" si="44"/>
        <v>-302392.9644178492</v>
      </c>
      <c r="P342" s="178">
        <f t="shared" si="38"/>
        <v>333.48427406993881</v>
      </c>
      <c r="Q342" s="178">
        <f t="shared" si="39"/>
        <v>-2141.9501646264321</v>
      </c>
      <c r="R342" s="60"/>
      <c r="S342" s="178">
        <f t="shared" si="40"/>
        <v>2475.4344386963708</v>
      </c>
      <c r="T342" s="178">
        <f t="shared" si="41"/>
        <v>-304868.39885654557</v>
      </c>
      <c r="AM342" s="185">
        <f t="shared" si="42"/>
        <v>0</v>
      </c>
    </row>
    <row r="343" spans="1:39" s="17" customFormat="1" ht="13.5" customHeight="1" x14ac:dyDescent="0.2">
      <c r="A343" s="7"/>
      <c r="B343" s="3"/>
      <c r="C343" s="3"/>
      <c r="D343" s="3"/>
      <c r="E343" s="3"/>
      <c r="F343" s="3"/>
      <c r="G343" s="3"/>
      <c r="H343" s="3"/>
      <c r="I343" s="3"/>
      <c r="J343" s="3"/>
      <c r="K343" s="3"/>
      <c r="M343" s="175" t="str">
        <f>+VLOOKUP(M342,índices!$G:$H,2,0)</f>
        <v>Agosto</v>
      </c>
      <c r="N343" s="176">
        <f t="shared" si="43"/>
        <v>2049</v>
      </c>
      <c r="O343" s="178">
        <f t="shared" si="44"/>
        <v>-304868.39885654557</v>
      </c>
      <c r="P343" s="178">
        <f t="shared" si="38"/>
        <v>333.48427406993881</v>
      </c>
      <c r="Q343" s="178">
        <f t="shared" si="39"/>
        <v>-2159.4844919005313</v>
      </c>
      <c r="R343" s="60"/>
      <c r="S343" s="178">
        <f t="shared" si="40"/>
        <v>2492.96876597047</v>
      </c>
      <c r="T343" s="178">
        <f t="shared" si="41"/>
        <v>-307361.36762251606</v>
      </c>
      <c r="AM343" s="185">
        <f t="shared" si="42"/>
        <v>0</v>
      </c>
    </row>
    <row r="344" spans="1:39" s="17" customFormat="1" ht="13.5" customHeight="1" x14ac:dyDescent="0.2">
      <c r="A344" s="7"/>
      <c r="B344" s="3"/>
      <c r="C344" s="3"/>
      <c r="D344" s="3"/>
      <c r="E344" s="3"/>
      <c r="F344" s="3"/>
      <c r="G344" s="3"/>
      <c r="H344" s="3"/>
      <c r="I344" s="3"/>
      <c r="J344" s="3"/>
      <c r="K344" s="3"/>
      <c r="M344" s="175" t="str">
        <f>+VLOOKUP(M343,índices!$G:$H,2,0)</f>
        <v>Septiembre</v>
      </c>
      <c r="N344" s="176">
        <f t="shared" si="43"/>
        <v>2049</v>
      </c>
      <c r="O344" s="178">
        <f t="shared" si="44"/>
        <v>-307361.36762251606</v>
      </c>
      <c r="P344" s="178">
        <f t="shared" si="38"/>
        <v>333.48427406993881</v>
      </c>
      <c r="Q344" s="178">
        <f t="shared" si="39"/>
        <v>-2177.1430206594891</v>
      </c>
      <c r="R344" s="60"/>
      <c r="S344" s="178">
        <f t="shared" si="40"/>
        <v>2510.6272947294278</v>
      </c>
      <c r="T344" s="178">
        <f t="shared" si="41"/>
        <v>-309871.99491724547</v>
      </c>
      <c r="AM344" s="185">
        <f t="shared" si="42"/>
        <v>0</v>
      </c>
    </row>
    <row r="345" spans="1:39" s="17" customFormat="1" ht="13.5" customHeight="1" x14ac:dyDescent="0.2">
      <c r="A345" s="7"/>
      <c r="B345" s="3"/>
      <c r="C345" s="3"/>
      <c r="D345" s="3"/>
      <c r="E345" s="3"/>
      <c r="F345" s="3"/>
      <c r="G345" s="3"/>
      <c r="H345" s="3"/>
      <c r="I345" s="3"/>
      <c r="J345" s="3"/>
      <c r="K345" s="3"/>
      <c r="M345" s="175" t="str">
        <f>+VLOOKUP(M344,índices!$G:$H,2,0)</f>
        <v>Octubre</v>
      </c>
      <c r="N345" s="176">
        <f t="shared" si="43"/>
        <v>2049</v>
      </c>
      <c r="O345" s="178">
        <f t="shared" si="44"/>
        <v>-309871.99491724547</v>
      </c>
      <c r="P345" s="178">
        <f t="shared" si="38"/>
        <v>333.48427406993881</v>
      </c>
      <c r="Q345" s="178">
        <f t="shared" si="39"/>
        <v>-2194.9266306638224</v>
      </c>
      <c r="R345" s="60"/>
      <c r="S345" s="178">
        <f t="shared" si="40"/>
        <v>2528.4109047337611</v>
      </c>
      <c r="T345" s="178">
        <f t="shared" si="41"/>
        <v>-312400.40582197922</v>
      </c>
      <c r="AM345" s="185">
        <f t="shared" si="42"/>
        <v>0</v>
      </c>
    </row>
    <row r="346" spans="1:39" s="17" customFormat="1" ht="13.5" customHeight="1" x14ac:dyDescent="0.2">
      <c r="A346" s="7"/>
      <c r="B346" s="3"/>
      <c r="C346" s="3"/>
      <c r="D346" s="3"/>
      <c r="E346" s="3"/>
      <c r="F346" s="3"/>
      <c r="G346" s="3"/>
      <c r="H346" s="3"/>
      <c r="I346" s="3"/>
      <c r="J346" s="3"/>
      <c r="K346" s="3"/>
      <c r="M346" s="175" t="str">
        <f>+VLOOKUP(M345,índices!$G:$H,2,0)</f>
        <v>Noviembre</v>
      </c>
      <c r="N346" s="176">
        <f t="shared" si="43"/>
        <v>2049</v>
      </c>
      <c r="O346" s="178">
        <f t="shared" si="44"/>
        <v>-312400.40582197922</v>
      </c>
      <c r="P346" s="178">
        <f t="shared" si="38"/>
        <v>333.48427406993881</v>
      </c>
      <c r="Q346" s="178">
        <f t="shared" si="39"/>
        <v>-2212.8362079056865</v>
      </c>
      <c r="R346" s="60"/>
      <c r="S346" s="178">
        <f t="shared" si="40"/>
        <v>2546.3204819756252</v>
      </c>
      <c r="T346" s="178">
        <f t="shared" si="41"/>
        <v>-314946.72630395484</v>
      </c>
      <c r="AM346" s="185">
        <f t="shared" si="42"/>
        <v>0</v>
      </c>
    </row>
    <row r="347" spans="1:39" s="17" customFormat="1" ht="13.5" customHeight="1" x14ac:dyDescent="0.2">
      <c r="A347" s="7"/>
      <c r="B347" s="3"/>
      <c r="C347" s="3"/>
      <c r="D347" s="3"/>
      <c r="E347" s="3"/>
      <c r="F347" s="3"/>
      <c r="G347" s="3"/>
      <c r="H347" s="3"/>
      <c r="I347" s="3"/>
      <c r="J347" s="3"/>
      <c r="K347" s="3"/>
      <c r="M347" s="175" t="str">
        <f>+VLOOKUP(M346,índices!$G:$H,2,0)</f>
        <v>Diciembre</v>
      </c>
      <c r="N347" s="176">
        <f t="shared" si="43"/>
        <v>2049</v>
      </c>
      <c r="O347" s="178">
        <f t="shared" si="44"/>
        <v>-314946.72630395484</v>
      </c>
      <c r="P347" s="178">
        <f t="shared" si="38"/>
        <v>333.48427406993881</v>
      </c>
      <c r="Q347" s="178">
        <f t="shared" si="39"/>
        <v>-2230.8726446530136</v>
      </c>
      <c r="R347" s="60"/>
      <c r="S347" s="178">
        <f t="shared" si="40"/>
        <v>2564.3569187229523</v>
      </c>
      <c r="T347" s="178">
        <f t="shared" si="41"/>
        <v>-317511.08322267781</v>
      </c>
      <c r="AM347" s="185">
        <f t="shared" si="42"/>
        <v>0</v>
      </c>
    </row>
    <row r="348" spans="1:39" s="17" customFormat="1" ht="13.5" customHeight="1" x14ac:dyDescent="0.2">
      <c r="A348" s="7"/>
      <c r="B348" s="3"/>
      <c r="C348" s="3"/>
      <c r="D348" s="3"/>
      <c r="E348" s="3"/>
      <c r="F348" s="3"/>
      <c r="G348" s="3"/>
      <c r="H348" s="3"/>
      <c r="I348" s="3"/>
      <c r="J348" s="3"/>
      <c r="K348" s="3"/>
      <c r="M348" s="175" t="str">
        <f>+VLOOKUP(M347,índices!$G:$H,2,0)</f>
        <v>Enero</v>
      </c>
      <c r="N348" s="176">
        <f t="shared" si="43"/>
        <v>2050</v>
      </c>
      <c r="O348" s="178">
        <f t="shared" si="44"/>
        <v>-317511.08322267781</v>
      </c>
      <c r="P348" s="178">
        <f t="shared" si="38"/>
        <v>333.48427406993881</v>
      </c>
      <c r="Q348" s="178">
        <f t="shared" si="39"/>
        <v>-2249.0368394939678</v>
      </c>
      <c r="R348" s="60"/>
      <c r="S348" s="178">
        <f t="shared" si="40"/>
        <v>2582.5211135639065</v>
      </c>
      <c r="T348" s="178">
        <f t="shared" si="41"/>
        <v>-320093.60433624173</v>
      </c>
      <c r="AM348" s="185">
        <f t="shared" si="42"/>
        <v>0</v>
      </c>
    </row>
    <row r="349" spans="1:39" s="17" customFormat="1" ht="13.5" customHeight="1" x14ac:dyDescent="0.2">
      <c r="A349" s="7"/>
      <c r="B349" s="3"/>
      <c r="C349" s="3"/>
      <c r="D349" s="3"/>
      <c r="E349" s="3"/>
      <c r="F349" s="3"/>
      <c r="G349" s="3"/>
      <c r="H349" s="3"/>
      <c r="I349" s="3"/>
      <c r="J349" s="3"/>
      <c r="K349" s="3"/>
      <c r="M349" s="175" t="str">
        <f>+VLOOKUP(M348,índices!$G:$H,2,0)</f>
        <v>Febrero</v>
      </c>
      <c r="N349" s="176">
        <f t="shared" si="43"/>
        <v>2050</v>
      </c>
      <c r="O349" s="178">
        <f t="shared" si="44"/>
        <v>-320093.60433624173</v>
      </c>
      <c r="P349" s="178">
        <f t="shared" si="38"/>
        <v>333.48427406993881</v>
      </c>
      <c r="Q349" s="178">
        <f t="shared" si="39"/>
        <v>-2267.3296973817123</v>
      </c>
      <c r="R349" s="60"/>
      <c r="S349" s="178">
        <f t="shared" si="40"/>
        <v>2600.813971451651</v>
      </c>
      <c r="T349" s="178">
        <f t="shared" si="41"/>
        <v>-322694.41830769338</v>
      </c>
      <c r="AM349" s="185">
        <f t="shared" si="42"/>
        <v>0</v>
      </c>
    </row>
    <row r="350" spans="1:39" s="17" customFormat="1" ht="13.5" customHeight="1" x14ac:dyDescent="0.2">
      <c r="A350" s="7"/>
      <c r="B350" s="3"/>
      <c r="C350" s="3"/>
      <c r="D350" s="3"/>
      <c r="E350" s="3"/>
      <c r="F350" s="3"/>
      <c r="G350" s="3"/>
      <c r="H350" s="3"/>
      <c r="I350" s="3"/>
      <c r="J350" s="3"/>
      <c r="K350" s="3"/>
      <c r="M350" s="175" t="str">
        <f>+VLOOKUP(M349,índices!$G:$H,2,0)</f>
        <v>Marzo</v>
      </c>
      <c r="N350" s="176">
        <f t="shared" si="43"/>
        <v>2050</v>
      </c>
      <c r="O350" s="178">
        <f t="shared" si="44"/>
        <v>-322694.41830769338</v>
      </c>
      <c r="P350" s="178">
        <f t="shared" si="38"/>
        <v>333.48427406993881</v>
      </c>
      <c r="Q350" s="178">
        <f t="shared" si="39"/>
        <v>-2285.7521296794948</v>
      </c>
      <c r="R350" s="60"/>
      <c r="S350" s="178">
        <f t="shared" si="40"/>
        <v>2619.2364037494335</v>
      </c>
      <c r="T350" s="178">
        <f t="shared" si="41"/>
        <v>-325313.65471144282</v>
      </c>
      <c r="AM350" s="185">
        <f t="shared" si="42"/>
        <v>0</v>
      </c>
    </row>
    <row r="351" spans="1:39" s="17" customFormat="1" ht="13.5" customHeight="1" x14ac:dyDescent="0.2">
      <c r="A351" s="7"/>
      <c r="B351" s="3"/>
      <c r="C351" s="3"/>
      <c r="D351" s="3"/>
      <c r="E351" s="3"/>
      <c r="F351" s="3"/>
      <c r="G351" s="3"/>
      <c r="H351" s="3"/>
      <c r="I351" s="3"/>
      <c r="J351" s="3"/>
      <c r="K351" s="3"/>
      <c r="M351" s="175" t="str">
        <f>+VLOOKUP(M350,índices!$G:$H,2,0)</f>
        <v>Abril</v>
      </c>
      <c r="N351" s="176">
        <f t="shared" si="43"/>
        <v>2050</v>
      </c>
      <c r="O351" s="178">
        <f t="shared" si="44"/>
        <v>-325313.65471144282</v>
      </c>
      <c r="P351" s="178">
        <f t="shared" si="38"/>
        <v>333.48427406993881</v>
      </c>
      <c r="Q351" s="178">
        <f t="shared" si="39"/>
        <v>-2304.3050542060537</v>
      </c>
      <c r="R351" s="60"/>
      <c r="S351" s="178">
        <f t="shared" si="40"/>
        <v>2637.7893282759924</v>
      </c>
      <c r="T351" s="178">
        <f t="shared" si="41"/>
        <v>-327951.44403971883</v>
      </c>
      <c r="AM351" s="185">
        <f t="shared" si="42"/>
        <v>0</v>
      </c>
    </row>
    <row r="352" spans="1:39" s="17" customFormat="1" ht="13.5" customHeight="1" x14ac:dyDescent="0.2">
      <c r="A352" s="7"/>
      <c r="B352" s="3"/>
      <c r="C352" s="3"/>
      <c r="D352" s="3"/>
      <c r="E352" s="3"/>
      <c r="F352" s="3"/>
      <c r="G352" s="3"/>
      <c r="H352" s="3"/>
      <c r="I352" s="3"/>
      <c r="J352" s="3"/>
      <c r="K352" s="3"/>
      <c r="M352" s="175" t="str">
        <f>+VLOOKUP(M351,índices!$G:$H,2,0)</f>
        <v>Mayo</v>
      </c>
      <c r="N352" s="176">
        <f t="shared" si="43"/>
        <v>2050</v>
      </c>
      <c r="O352" s="178">
        <f t="shared" si="44"/>
        <v>-327951.44403971883</v>
      </c>
      <c r="P352" s="178">
        <f t="shared" si="38"/>
        <v>333.48427406993881</v>
      </c>
      <c r="Q352" s="178">
        <f t="shared" si="39"/>
        <v>-2322.9893952813418</v>
      </c>
      <c r="R352" s="60"/>
      <c r="S352" s="178">
        <f t="shared" si="40"/>
        <v>2656.4736693512805</v>
      </c>
      <c r="T352" s="178">
        <f t="shared" si="41"/>
        <v>-330607.91770907008</v>
      </c>
      <c r="AM352" s="185">
        <f t="shared" si="42"/>
        <v>0</v>
      </c>
    </row>
    <row r="353" spans="1:39" s="17" customFormat="1" ht="13.5" customHeight="1" x14ac:dyDescent="0.2">
      <c r="A353" s="7"/>
      <c r="B353" s="3"/>
      <c r="C353" s="3"/>
      <c r="D353" s="3"/>
      <c r="E353" s="3"/>
      <c r="F353" s="3"/>
      <c r="G353" s="3"/>
      <c r="H353" s="3"/>
      <c r="I353" s="3"/>
      <c r="J353" s="3"/>
      <c r="K353" s="3"/>
      <c r="M353" s="175" t="str">
        <f>+VLOOKUP(M352,índices!$G:$H,2,0)</f>
        <v>Junio</v>
      </c>
      <c r="N353" s="176">
        <f t="shared" si="43"/>
        <v>2050</v>
      </c>
      <c r="O353" s="178">
        <f t="shared" si="44"/>
        <v>-330607.91770907008</v>
      </c>
      <c r="P353" s="178">
        <f t="shared" si="38"/>
        <v>333.48427406993881</v>
      </c>
      <c r="Q353" s="178">
        <f t="shared" si="39"/>
        <v>-2341.8060837725798</v>
      </c>
      <c r="R353" s="60"/>
      <c r="S353" s="178">
        <f t="shared" si="40"/>
        <v>2675.2903578425185</v>
      </c>
      <c r="T353" s="178">
        <f t="shared" si="41"/>
        <v>-333283.2080669126</v>
      </c>
      <c r="AM353" s="185">
        <f t="shared" si="42"/>
        <v>0</v>
      </c>
    </row>
    <row r="354" spans="1:39" s="17" customFormat="1" ht="13.5" customHeight="1" x14ac:dyDescent="0.2">
      <c r="A354" s="7"/>
      <c r="B354" s="3"/>
      <c r="C354" s="3"/>
      <c r="D354" s="3"/>
      <c r="E354" s="3"/>
      <c r="F354" s="3"/>
      <c r="G354" s="3"/>
      <c r="H354" s="3"/>
      <c r="I354" s="3"/>
      <c r="J354" s="3"/>
      <c r="K354" s="3"/>
      <c r="M354" s="175" t="str">
        <f>+VLOOKUP(M353,índices!$G:$H,2,0)</f>
        <v>Julio</v>
      </c>
      <c r="N354" s="176">
        <f t="shared" si="43"/>
        <v>2050</v>
      </c>
      <c r="O354" s="178">
        <f t="shared" si="44"/>
        <v>-333283.2080669126</v>
      </c>
      <c r="P354" s="178">
        <f t="shared" si="38"/>
        <v>333.48427406993881</v>
      </c>
      <c r="Q354" s="178">
        <f t="shared" si="39"/>
        <v>-2360.7560571406311</v>
      </c>
      <c r="R354" s="60"/>
      <c r="S354" s="178">
        <f t="shared" si="40"/>
        <v>2694.2403312105698</v>
      </c>
      <c r="T354" s="178">
        <f t="shared" si="41"/>
        <v>-335977.44839812315</v>
      </c>
      <c r="AM354" s="185">
        <f t="shared" si="42"/>
        <v>0</v>
      </c>
    </row>
    <row r="355" spans="1:39" s="17" customFormat="1" ht="13.5" customHeight="1" x14ac:dyDescent="0.2">
      <c r="A355" s="7"/>
      <c r="B355" s="3"/>
      <c r="C355" s="3"/>
      <c r="D355" s="3"/>
      <c r="E355" s="3"/>
      <c r="F355" s="3"/>
      <c r="G355" s="3"/>
      <c r="H355" s="3"/>
      <c r="I355" s="3"/>
      <c r="J355" s="3"/>
      <c r="K355" s="3"/>
      <c r="M355" s="175" t="str">
        <f>+VLOOKUP(M354,índices!$G:$H,2,0)</f>
        <v>Agosto</v>
      </c>
      <c r="N355" s="176">
        <f t="shared" si="43"/>
        <v>2050</v>
      </c>
      <c r="O355" s="178">
        <f t="shared" si="44"/>
        <v>-335977.44839812315</v>
      </c>
      <c r="P355" s="178">
        <f t="shared" si="38"/>
        <v>333.48427406993881</v>
      </c>
      <c r="Q355" s="178">
        <f t="shared" si="39"/>
        <v>-2379.8402594867057</v>
      </c>
      <c r="R355" s="60"/>
      <c r="S355" s="178">
        <f t="shared" si="40"/>
        <v>2713.3245335566444</v>
      </c>
      <c r="T355" s="178">
        <f t="shared" si="41"/>
        <v>-338690.77293167979</v>
      </c>
      <c r="AM355" s="185">
        <f t="shared" si="42"/>
        <v>0</v>
      </c>
    </row>
    <row r="356" spans="1:39" s="17" customFormat="1" ht="13.5" customHeight="1" x14ac:dyDescent="0.2">
      <c r="A356" s="7"/>
      <c r="B356" s="3"/>
      <c r="C356" s="3"/>
      <c r="D356" s="3"/>
      <c r="E356" s="3"/>
      <c r="F356" s="3"/>
      <c r="G356" s="3"/>
      <c r="H356" s="3"/>
      <c r="I356" s="3"/>
      <c r="J356" s="3"/>
      <c r="K356" s="3"/>
      <c r="M356" s="175" t="str">
        <f>+VLOOKUP(M355,índices!$G:$H,2,0)</f>
        <v>Septiembre</v>
      </c>
      <c r="N356" s="176">
        <f t="shared" si="43"/>
        <v>2050</v>
      </c>
      <c r="O356" s="178">
        <f t="shared" si="44"/>
        <v>-338690.77293167979</v>
      </c>
      <c r="P356" s="178">
        <f t="shared" si="38"/>
        <v>333.48427406993881</v>
      </c>
      <c r="Q356" s="178">
        <f t="shared" si="39"/>
        <v>-2399.0596415993987</v>
      </c>
      <c r="R356" s="60"/>
      <c r="S356" s="178">
        <f t="shared" si="40"/>
        <v>2732.5439156693374</v>
      </c>
      <c r="T356" s="178">
        <f t="shared" si="41"/>
        <v>-341423.31684734911</v>
      </c>
      <c r="AM356" s="185">
        <f t="shared" si="42"/>
        <v>0</v>
      </c>
    </row>
    <row r="357" spans="1:39" s="17" customFormat="1" ht="13.5" customHeight="1" x14ac:dyDescent="0.2">
      <c r="A357" s="7"/>
      <c r="B357" s="3"/>
      <c r="C357" s="3"/>
      <c r="D357" s="3"/>
      <c r="E357" s="3"/>
      <c r="F357" s="3"/>
      <c r="G357" s="3"/>
      <c r="H357" s="3"/>
      <c r="I357" s="3"/>
      <c r="J357" s="3"/>
      <c r="K357" s="3"/>
      <c r="M357" s="175" t="str">
        <f>+VLOOKUP(M356,índices!$G:$H,2,0)</f>
        <v>Octubre</v>
      </c>
      <c r="N357" s="176">
        <f t="shared" si="43"/>
        <v>2050</v>
      </c>
      <c r="O357" s="178">
        <f t="shared" si="44"/>
        <v>-341423.31684734911</v>
      </c>
      <c r="P357" s="178">
        <f t="shared" si="38"/>
        <v>333.48427406993881</v>
      </c>
      <c r="Q357" s="178">
        <f t="shared" si="39"/>
        <v>-2418.4151610020563</v>
      </c>
      <c r="R357" s="60"/>
      <c r="S357" s="178">
        <f t="shared" si="40"/>
        <v>2751.899435071995</v>
      </c>
      <c r="T357" s="178">
        <f t="shared" si="41"/>
        <v>-344175.21628242108</v>
      </c>
      <c r="AM357" s="185">
        <f t="shared" si="42"/>
        <v>0</v>
      </c>
    </row>
    <row r="358" spans="1:39" s="17" customFormat="1" ht="13.5" customHeight="1" x14ac:dyDescent="0.2">
      <c r="A358" s="7"/>
      <c r="B358" s="3"/>
      <c r="C358" s="3"/>
      <c r="D358" s="3"/>
      <c r="E358" s="3"/>
      <c r="F358" s="3"/>
      <c r="G358" s="3"/>
      <c r="H358" s="3"/>
      <c r="I358" s="3"/>
      <c r="J358" s="3"/>
      <c r="K358" s="3"/>
      <c r="M358" s="175" t="str">
        <f>+VLOOKUP(M357,índices!$G:$H,2,0)</f>
        <v>Noviembre</v>
      </c>
      <c r="N358" s="176">
        <f t="shared" si="43"/>
        <v>2050</v>
      </c>
      <c r="O358" s="178">
        <f t="shared" si="44"/>
        <v>-344175.21628242108</v>
      </c>
      <c r="P358" s="178">
        <f t="shared" si="38"/>
        <v>333.48427406993881</v>
      </c>
      <c r="Q358" s="178">
        <f t="shared" si="39"/>
        <v>-2437.9077820004827</v>
      </c>
      <c r="R358" s="60"/>
      <c r="S358" s="178">
        <f t="shared" si="40"/>
        <v>2771.3920560704214</v>
      </c>
      <c r="T358" s="178">
        <f t="shared" si="41"/>
        <v>-346946.60833849153</v>
      </c>
      <c r="AM358" s="185">
        <f t="shared" si="42"/>
        <v>0</v>
      </c>
    </row>
    <row r="359" spans="1:39" s="17" customFormat="1" ht="13.5" customHeight="1" x14ac:dyDescent="0.2">
      <c r="A359" s="7"/>
      <c r="B359" s="3"/>
      <c r="C359" s="3"/>
      <c r="D359" s="3"/>
      <c r="E359" s="3"/>
      <c r="F359" s="3"/>
      <c r="G359" s="3"/>
      <c r="H359" s="3"/>
      <c r="I359" s="3"/>
      <c r="J359" s="3"/>
      <c r="K359" s="3"/>
      <c r="M359" s="175" t="str">
        <f>+VLOOKUP(M358,índices!$G:$H,2,0)</f>
        <v>Diciembre</v>
      </c>
      <c r="N359" s="176">
        <f t="shared" si="43"/>
        <v>2050</v>
      </c>
      <c r="O359" s="178">
        <f t="shared" si="44"/>
        <v>-346946.60833849153</v>
      </c>
      <c r="P359" s="178">
        <f t="shared" si="38"/>
        <v>333.48427406993881</v>
      </c>
      <c r="Q359" s="178">
        <f t="shared" si="39"/>
        <v>-2457.5384757309816</v>
      </c>
      <c r="R359" s="60"/>
      <c r="S359" s="178">
        <f t="shared" si="40"/>
        <v>2791.0227498009203</v>
      </c>
      <c r="T359" s="178">
        <f t="shared" si="41"/>
        <v>-349737.63108829246</v>
      </c>
      <c r="AM359" s="185">
        <f t="shared" si="42"/>
        <v>0</v>
      </c>
    </row>
    <row r="360" spans="1:39" s="17" customFormat="1" ht="13.5" customHeight="1" x14ac:dyDescent="0.2">
      <c r="A360" s="7"/>
      <c r="B360" s="3"/>
      <c r="C360" s="3"/>
      <c r="D360" s="3"/>
      <c r="E360" s="3"/>
      <c r="F360" s="3"/>
      <c r="G360" s="3"/>
      <c r="H360" s="3"/>
      <c r="I360" s="3"/>
      <c r="J360" s="3"/>
      <c r="K360" s="3"/>
      <c r="M360" s="175" t="str">
        <f>+VLOOKUP(M359,índices!$G:$H,2,0)</f>
        <v>Enero</v>
      </c>
      <c r="N360" s="176">
        <f t="shared" si="43"/>
        <v>2051</v>
      </c>
      <c r="O360" s="178">
        <f t="shared" si="44"/>
        <v>-349737.63108829246</v>
      </c>
      <c r="P360" s="178">
        <f t="shared" si="38"/>
        <v>333.48427406993881</v>
      </c>
      <c r="Q360" s="178">
        <f t="shared" si="39"/>
        <v>-2477.3082202087385</v>
      </c>
      <c r="R360" s="60"/>
      <c r="S360" s="178">
        <f t="shared" si="40"/>
        <v>2810.7924942786772</v>
      </c>
      <c r="T360" s="178">
        <f t="shared" si="41"/>
        <v>-352548.42358257115</v>
      </c>
      <c r="AM360" s="185">
        <f t="shared" si="42"/>
        <v>0</v>
      </c>
    </row>
    <row r="361" spans="1:39" s="17" customFormat="1" ht="13.5" customHeight="1" x14ac:dyDescent="0.2">
      <c r="A361" s="7"/>
      <c r="B361" s="3"/>
      <c r="C361" s="3"/>
      <c r="D361" s="3"/>
      <c r="E361" s="3"/>
      <c r="F361" s="3"/>
      <c r="G361" s="3"/>
      <c r="H361" s="3"/>
      <c r="I361" s="3"/>
      <c r="J361" s="3"/>
      <c r="K361" s="3"/>
      <c r="M361" s="175" t="str">
        <f>+VLOOKUP(M360,índices!$G:$H,2,0)</f>
        <v>Febrero</v>
      </c>
      <c r="N361" s="176">
        <f t="shared" si="43"/>
        <v>2051</v>
      </c>
      <c r="O361" s="178">
        <f t="shared" si="44"/>
        <v>-352548.42358257115</v>
      </c>
      <c r="P361" s="178">
        <f t="shared" si="38"/>
        <v>333.48427406993881</v>
      </c>
      <c r="Q361" s="178">
        <f t="shared" si="39"/>
        <v>-2497.2180003765457</v>
      </c>
      <c r="R361" s="60"/>
      <c r="S361" s="178">
        <f t="shared" si="40"/>
        <v>2830.7022744464844</v>
      </c>
      <c r="T361" s="178">
        <f t="shared" si="41"/>
        <v>-355379.12585701764</v>
      </c>
      <c r="AM361" s="185">
        <f t="shared" si="42"/>
        <v>0</v>
      </c>
    </row>
    <row r="362" spans="1:39" s="17" customFormat="1" ht="13.5" customHeight="1" x14ac:dyDescent="0.2">
      <c r="A362" s="7"/>
      <c r="B362" s="3"/>
      <c r="C362" s="3"/>
      <c r="D362" s="3"/>
      <c r="E362" s="3"/>
      <c r="F362" s="3"/>
      <c r="G362" s="3"/>
      <c r="H362" s="3"/>
      <c r="I362" s="3"/>
      <c r="J362" s="3"/>
      <c r="K362" s="3"/>
      <c r="M362" s="175" t="str">
        <f>+VLOOKUP(M361,índices!$G:$H,2,0)</f>
        <v>Marzo</v>
      </c>
      <c r="N362" s="176">
        <f t="shared" si="43"/>
        <v>2051</v>
      </c>
      <c r="O362" s="178">
        <f t="shared" si="44"/>
        <v>-355379.12585701764</v>
      </c>
      <c r="P362" s="178">
        <f t="shared" si="38"/>
        <v>333.48427406993881</v>
      </c>
      <c r="Q362" s="178">
        <f t="shared" si="39"/>
        <v>-2517.2688081538749</v>
      </c>
      <c r="R362" s="60"/>
      <c r="S362" s="178">
        <f t="shared" si="40"/>
        <v>2850.7530822238136</v>
      </c>
      <c r="T362" s="178">
        <f t="shared" si="41"/>
        <v>-358229.87893924146</v>
      </c>
      <c r="AM362" s="185">
        <f t="shared" si="42"/>
        <v>0</v>
      </c>
    </row>
    <row r="363" spans="1:39" s="17" customFormat="1" ht="13.5" customHeight="1" x14ac:dyDescent="0.2">
      <c r="A363" s="7"/>
      <c r="B363" s="3"/>
      <c r="C363" s="3"/>
      <c r="D363" s="3"/>
      <c r="E363" s="3"/>
      <c r="F363" s="3"/>
      <c r="G363" s="3"/>
      <c r="H363" s="3"/>
      <c r="I363" s="3"/>
      <c r="J363" s="3"/>
      <c r="K363" s="3"/>
      <c r="M363" s="175" t="str">
        <f>+VLOOKUP(M362,índices!$G:$H,2,0)</f>
        <v>Abril</v>
      </c>
      <c r="N363" s="176">
        <f t="shared" si="43"/>
        <v>2051</v>
      </c>
      <c r="O363" s="178">
        <f t="shared" si="44"/>
        <v>-358229.87893924146</v>
      </c>
      <c r="P363" s="178">
        <f t="shared" si="38"/>
        <v>333.48427406993881</v>
      </c>
      <c r="Q363" s="178">
        <f t="shared" si="39"/>
        <v>-2537.4616424862938</v>
      </c>
      <c r="R363" s="60"/>
      <c r="S363" s="178">
        <f t="shared" si="40"/>
        <v>2870.9459165562325</v>
      </c>
      <c r="T363" s="178">
        <f t="shared" si="41"/>
        <v>-361100.82485579769</v>
      </c>
      <c r="AM363" s="185">
        <f t="shared" si="42"/>
        <v>0</v>
      </c>
    </row>
    <row r="364" spans="1:39" s="17" customFormat="1" ht="13.5" customHeight="1" x14ac:dyDescent="0.2">
      <c r="A364" s="7"/>
      <c r="B364" s="3"/>
      <c r="C364" s="3"/>
      <c r="D364" s="3"/>
      <c r="E364" s="3"/>
      <c r="F364" s="3"/>
      <c r="G364" s="3"/>
      <c r="H364" s="3"/>
      <c r="I364" s="3"/>
      <c r="J364" s="3"/>
      <c r="K364" s="3"/>
      <c r="M364" s="175" t="str">
        <f>+VLOOKUP(M363,índices!$G:$H,2,0)</f>
        <v>Mayo</v>
      </c>
      <c r="N364" s="176">
        <f t="shared" si="43"/>
        <v>2051</v>
      </c>
      <c r="O364" s="178">
        <f t="shared" si="44"/>
        <v>-361100.82485579769</v>
      </c>
      <c r="P364" s="178">
        <f t="shared" si="38"/>
        <v>333.48427406993881</v>
      </c>
      <c r="Q364" s="178">
        <f t="shared" si="39"/>
        <v>-2557.7975093952336</v>
      </c>
      <c r="R364" s="60"/>
      <c r="S364" s="178">
        <f t="shared" si="40"/>
        <v>2891.2817834651723</v>
      </c>
      <c r="T364" s="178">
        <f t="shared" si="41"/>
        <v>-363992.10663926287</v>
      </c>
      <c r="AM364" s="185">
        <f t="shared" si="42"/>
        <v>0</v>
      </c>
    </row>
    <row r="365" spans="1:39" s="17" customFormat="1" ht="13.5" customHeight="1" x14ac:dyDescent="0.2">
      <c r="A365" s="7"/>
      <c r="B365" s="3"/>
      <c r="C365" s="3"/>
      <c r="D365" s="3"/>
      <c r="E365" s="3"/>
      <c r="F365" s="3"/>
      <c r="G365" s="3"/>
      <c r="H365" s="3"/>
      <c r="I365" s="3"/>
      <c r="J365" s="3"/>
      <c r="K365" s="3"/>
      <c r="M365" s="175" t="str">
        <f>+VLOOKUP(M364,índices!$G:$H,2,0)</f>
        <v>Junio</v>
      </c>
      <c r="N365" s="176">
        <f t="shared" si="43"/>
        <v>2051</v>
      </c>
      <c r="O365" s="178">
        <f t="shared" si="44"/>
        <v>-363992.10663926287</v>
      </c>
      <c r="P365" s="178">
        <f t="shared" si="38"/>
        <v>333.48427406993881</v>
      </c>
      <c r="Q365" s="178">
        <f t="shared" si="39"/>
        <v>-2578.2774220281121</v>
      </c>
      <c r="R365" s="60"/>
      <c r="S365" s="178">
        <f t="shared" si="40"/>
        <v>2911.7616960980508</v>
      </c>
      <c r="T365" s="178">
        <f t="shared" si="41"/>
        <v>-366903.86833536089</v>
      </c>
      <c r="AM365" s="185">
        <f t="shared" si="42"/>
        <v>0</v>
      </c>
    </row>
    <row r="366" spans="1:39" s="17" customFormat="1" ht="13.5" customHeight="1" x14ac:dyDescent="0.2">
      <c r="A366" s="7"/>
      <c r="B366" s="3"/>
      <c r="C366" s="3"/>
      <c r="D366" s="3"/>
      <c r="E366" s="3"/>
      <c r="F366" s="3"/>
      <c r="G366" s="3"/>
      <c r="H366" s="3"/>
      <c r="I366" s="3"/>
      <c r="J366" s="3"/>
      <c r="K366" s="3"/>
      <c r="M366" s="175" t="str">
        <f>+VLOOKUP(M365,índices!$G:$H,2,0)</f>
        <v>Julio</v>
      </c>
      <c r="N366" s="176">
        <f t="shared" si="43"/>
        <v>2051</v>
      </c>
      <c r="O366" s="178">
        <f t="shared" si="44"/>
        <v>-366903.86833536089</v>
      </c>
      <c r="P366" s="178">
        <f t="shared" si="38"/>
        <v>333.48427406993881</v>
      </c>
      <c r="Q366" s="178">
        <f t="shared" si="39"/>
        <v>-2598.9024007088065</v>
      </c>
      <c r="R366" s="60"/>
      <c r="S366" s="178">
        <f t="shared" si="40"/>
        <v>2932.3866747787451</v>
      </c>
      <c r="T366" s="178">
        <f t="shared" si="41"/>
        <v>-369836.25501013966</v>
      </c>
      <c r="AM366" s="185">
        <f t="shared" si="42"/>
        <v>0</v>
      </c>
    </row>
    <row r="367" spans="1:39" s="17" customFormat="1" ht="13.5" customHeight="1" x14ac:dyDescent="0.2">
      <c r="A367" s="7"/>
      <c r="B367" s="3"/>
      <c r="C367" s="3"/>
      <c r="D367" s="3"/>
      <c r="E367" s="3"/>
      <c r="F367" s="3"/>
      <c r="G367" s="3"/>
      <c r="H367" s="3"/>
      <c r="I367" s="3"/>
      <c r="J367" s="3"/>
      <c r="K367" s="3"/>
      <c r="M367" s="175" t="str">
        <f>+VLOOKUP(M366,índices!$G:$H,2,0)</f>
        <v>Agosto</v>
      </c>
      <c r="N367" s="176">
        <f t="shared" si="43"/>
        <v>2051</v>
      </c>
      <c r="O367" s="178">
        <f t="shared" si="44"/>
        <v>-369836.25501013966</v>
      </c>
      <c r="P367" s="178">
        <f t="shared" si="38"/>
        <v>333.48427406993881</v>
      </c>
      <c r="Q367" s="178">
        <f t="shared" si="39"/>
        <v>-2619.6734729884893</v>
      </c>
      <c r="R367" s="60"/>
      <c r="S367" s="178">
        <f t="shared" si="40"/>
        <v>2953.157747058428</v>
      </c>
      <c r="T367" s="178">
        <f t="shared" si="41"/>
        <v>-372789.41275719809</v>
      </c>
      <c r="AM367" s="185">
        <f t="shared" si="42"/>
        <v>0</v>
      </c>
    </row>
    <row r="368" spans="1:39" s="17" customFormat="1" ht="13.5" customHeight="1" x14ac:dyDescent="0.2">
      <c r="A368" s="7"/>
      <c r="B368" s="3"/>
      <c r="C368" s="3"/>
      <c r="D368" s="3"/>
      <c r="E368" s="3"/>
      <c r="F368" s="3"/>
      <c r="G368" s="3"/>
      <c r="H368" s="3"/>
      <c r="I368" s="3"/>
      <c r="J368" s="3"/>
      <c r="K368" s="3"/>
      <c r="T368" s="7"/>
      <c r="AM368" s="186">
        <f t="shared" ref="AM368" si="45">IF(P368&gt;0,P368,0)</f>
        <v>0</v>
      </c>
    </row>
    <row r="369" spans="1:39" s="17" customFormat="1" ht="13.5" customHeight="1" x14ac:dyDescent="0.2">
      <c r="A369" s="7"/>
      <c r="B369" s="3"/>
      <c r="C369" s="3"/>
      <c r="D369" s="3"/>
      <c r="E369" s="3"/>
      <c r="F369" s="3"/>
      <c r="G369" s="3"/>
      <c r="H369" s="3"/>
      <c r="I369" s="3"/>
      <c r="J369" s="3"/>
      <c r="K369" s="3"/>
      <c r="T369" s="7"/>
      <c r="AM369" s="182"/>
    </row>
    <row r="370" spans="1:39" s="17" customFormat="1" ht="13.5" customHeight="1" x14ac:dyDescent="0.2">
      <c r="A370" s="7"/>
      <c r="B370" s="3"/>
      <c r="C370" s="3"/>
      <c r="D370" s="3"/>
      <c r="E370" s="3"/>
      <c r="F370" s="3"/>
      <c r="G370" s="3"/>
      <c r="H370" s="3"/>
      <c r="I370" s="3"/>
      <c r="J370" s="3"/>
      <c r="K370" s="3"/>
      <c r="T370" s="7"/>
      <c r="AM370" s="182"/>
    </row>
  </sheetData>
  <sheetProtection algorithmName="SHA-512" hashValue="CHx7V6ViPcA7tUntP0I69VIofP5ypdGq9rQJWjos3hF8tLWV7xunlae1hB3BPjKZ+t52ea9A2E4eENee2Rgh0w==" saltValue="ziMTdR/oFZSzRv+J3hd0AQ==" spinCount="100000" sheet="1" formatCells="0" formatColumns="0" formatRows="0"/>
  <mergeCells count="34">
    <mergeCell ref="D21:F21"/>
    <mergeCell ref="B17:C17"/>
    <mergeCell ref="B18:C18"/>
    <mergeCell ref="D16:F16"/>
    <mergeCell ref="D17:F17"/>
    <mergeCell ref="D18:F18"/>
    <mergeCell ref="B20:C20"/>
    <mergeCell ref="B21:C21"/>
    <mergeCell ref="D19:F19"/>
    <mergeCell ref="D20:F20"/>
    <mergeCell ref="B19:C19"/>
    <mergeCell ref="L7:L11"/>
    <mergeCell ref="U1:V1"/>
    <mergeCell ref="F7:G7"/>
    <mergeCell ref="A1:T1"/>
    <mergeCell ref="B16:C16"/>
    <mergeCell ref="B11:C11"/>
    <mergeCell ref="B7:C8"/>
    <mergeCell ref="B9:C10"/>
    <mergeCell ref="I7:J7"/>
    <mergeCell ref="D7:D8"/>
    <mergeCell ref="D9:D10"/>
    <mergeCell ref="B25:C25"/>
    <mergeCell ref="B26:C26"/>
    <mergeCell ref="B27:C27"/>
    <mergeCell ref="D25:F25"/>
    <mergeCell ref="D26:F26"/>
    <mergeCell ref="D27:F27"/>
    <mergeCell ref="B23:C23"/>
    <mergeCell ref="B24:C24"/>
    <mergeCell ref="D22:F22"/>
    <mergeCell ref="D23:F23"/>
    <mergeCell ref="D24:F24"/>
    <mergeCell ref="B22:C22"/>
  </mergeCells>
  <conditionalFormatting sqref="O8:O36 O38:O78 O80:O367">
    <cfRule type="cellIs" dxfId="34" priority="32" operator="lessThan">
      <formula>0</formula>
    </cfRule>
    <cfRule type="cellIs" dxfId="33" priority="33" operator="lessThan">
      <formula>0</formula>
    </cfRule>
  </conditionalFormatting>
  <conditionalFormatting sqref="Q8:Q36 Q38:Q78 Q80:Q367">
    <cfRule type="cellIs" dxfId="32" priority="31" operator="lessThan">
      <formula>0</formula>
    </cfRule>
  </conditionalFormatting>
  <conditionalFormatting sqref="T8:T36 T38:T78 T80:T367">
    <cfRule type="cellIs" dxfId="31" priority="30" operator="lessThan">
      <formula>0</formula>
    </cfRule>
  </conditionalFormatting>
  <conditionalFormatting sqref="M8">
    <cfRule type="expression" dxfId="30" priority="26">
      <formula>"$I$=&lt;0"</formula>
    </cfRule>
    <cfRule type="cellIs" dxfId="29" priority="29" operator="lessThan">
      <formula>"$I$8=&lt;0"</formula>
    </cfRule>
  </conditionalFormatting>
  <conditionalFormatting sqref="M203:M366">
    <cfRule type="cellIs" dxfId="28" priority="28" operator="lessThan">
      <formula>"$I$8=&lt;0"</formula>
    </cfRule>
  </conditionalFormatting>
  <conditionalFormatting sqref="M10:M28 M30:M36 M38:M78 M80:M202">
    <cfRule type="expression" dxfId="27" priority="24">
      <formula>"$I$=&lt;0"</formula>
    </cfRule>
    <cfRule type="cellIs" dxfId="26" priority="25" operator="lessThan">
      <formula>"$I$8=&lt;0"</formula>
    </cfRule>
  </conditionalFormatting>
  <conditionalFormatting sqref="M9:M28 M30:M36 M38:M78 M80:M367">
    <cfRule type="expression" dxfId="25" priority="22">
      <formula>"$I$=&lt;0"</formula>
    </cfRule>
    <cfRule type="cellIs" dxfId="24" priority="23" operator="lessThan">
      <formula>"$I$8=&lt;0"</formula>
    </cfRule>
  </conditionalFormatting>
  <conditionalFormatting sqref="M29">
    <cfRule type="expression" dxfId="23" priority="20">
      <formula>"$I$=&lt;0"</formula>
    </cfRule>
    <cfRule type="cellIs" dxfId="22" priority="21" operator="lessThan">
      <formula>"$I$8=&lt;0"</formula>
    </cfRule>
  </conditionalFormatting>
  <conditionalFormatting sqref="M29">
    <cfRule type="expression" dxfId="21" priority="18">
      <formula>"$I$=&lt;0"</formula>
    </cfRule>
    <cfRule type="cellIs" dxfId="20" priority="19" operator="lessThan">
      <formula>"$I$8=&lt;0"</formula>
    </cfRule>
  </conditionalFormatting>
  <conditionalFormatting sqref="O37">
    <cfRule type="cellIs" dxfId="19" priority="16" operator="lessThan">
      <formula>0</formula>
    </cfRule>
    <cfRule type="cellIs" dxfId="18" priority="17" operator="lessThan">
      <formula>0</formula>
    </cfRule>
  </conditionalFormatting>
  <conditionalFormatting sqref="Q37">
    <cfRule type="cellIs" dxfId="17" priority="15" operator="lessThan">
      <formula>0</formula>
    </cfRule>
  </conditionalFormatting>
  <conditionalFormatting sqref="T37">
    <cfRule type="cellIs" dxfId="16" priority="14" operator="lessThan">
      <formula>0</formula>
    </cfRule>
  </conditionalFormatting>
  <conditionalFormatting sqref="M37">
    <cfRule type="expression" dxfId="15" priority="12">
      <formula>"$I$=&lt;0"</formula>
    </cfRule>
    <cfRule type="cellIs" dxfId="14" priority="13" operator="lessThan">
      <formula>"$I$8=&lt;0"</formula>
    </cfRule>
  </conditionalFormatting>
  <conditionalFormatting sqref="M37">
    <cfRule type="expression" dxfId="13" priority="10">
      <formula>"$I$=&lt;0"</formula>
    </cfRule>
    <cfRule type="cellIs" dxfId="12" priority="11" operator="lessThan">
      <formula>"$I$8=&lt;0"</formula>
    </cfRule>
  </conditionalFormatting>
  <conditionalFormatting sqref="O79">
    <cfRule type="cellIs" dxfId="11" priority="8" operator="lessThan">
      <formula>0</formula>
    </cfRule>
    <cfRule type="cellIs" dxfId="10" priority="9" operator="lessThan">
      <formula>0</formula>
    </cfRule>
  </conditionalFormatting>
  <conditionalFormatting sqref="Q79">
    <cfRule type="cellIs" dxfId="9" priority="7" operator="lessThan">
      <formula>0</formula>
    </cfRule>
  </conditionalFormatting>
  <conditionalFormatting sqref="T79">
    <cfRule type="cellIs" dxfId="8" priority="6" operator="lessThan">
      <formula>0</formula>
    </cfRule>
  </conditionalFormatting>
  <conditionalFormatting sqref="M79">
    <cfRule type="expression" dxfId="7" priority="4">
      <formula>"$I$=&lt;0"</formula>
    </cfRule>
    <cfRule type="cellIs" dxfId="6" priority="5" operator="lessThan">
      <formula>"$I$8=&lt;0"</formula>
    </cfRule>
  </conditionalFormatting>
  <conditionalFormatting sqref="M79">
    <cfRule type="expression" dxfId="5" priority="2">
      <formula>"$I$=&lt;0"</formula>
    </cfRule>
    <cfRule type="cellIs" dxfId="4" priority="3" operator="lessThan">
      <formula>"$I$8=&lt;0"</formula>
    </cfRule>
  </conditionalFormatting>
  <conditionalFormatting sqref="J11">
    <cfRule type="cellIs" dxfId="3" priority="1" operator="greaterThan">
      <formula>1</formula>
    </cfRule>
  </conditionalFormatting>
  <hyperlinks>
    <hyperlink ref="U1:V1" location="Menú!A1" display="VOLVER AL MENÚ" xr:uid="{00000000-0004-0000-0600-000000000000}"/>
  </hyperlinks>
  <pageMargins left="0.7" right="0.7" top="0.75" bottom="0.75" header="0.3" footer="0.3"/>
  <pageSetup orientation="portrait" r:id="rId1"/>
  <ignoredErrors>
    <ignoredError sqref="G12"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índices!$G$2:$G$13</xm:f>
          </x14:formula1>
          <xm:sqref>D7 F9</xm:sqref>
        </x14:dataValidation>
        <x14:dataValidation type="list" allowBlank="1" showInputMessage="1" showErrorMessage="1" xr:uid="{00000000-0002-0000-0600-000001000000}">
          <x14:formula1>
            <xm:f>índices!$A$13:$A$14</xm:f>
          </x14:formula1>
          <xm:sqref>D11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6"/>
  <sheetViews>
    <sheetView showGridLines="0" zoomScale="90" zoomScaleNormal="90" workbookViewId="0">
      <selection activeCell="A23" sqref="A23:H23"/>
    </sheetView>
  </sheetViews>
  <sheetFormatPr baseColWidth="10" defaultColWidth="11.44140625" defaultRowHeight="12" x14ac:dyDescent="0.25"/>
  <cols>
    <col min="1" max="2" width="11.44140625" style="30"/>
    <col min="3" max="3" width="21.77734375" style="30" customWidth="1"/>
    <col min="4" max="13" width="11.44140625" style="30"/>
    <col min="14" max="14" width="8.44140625" style="30" customWidth="1"/>
    <col min="15" max="15" width="10.77734375" style="30" customWidth="1"/>
    <col min="16" max="16" width="10" style="30" customWidth="1"/>
    <col min="17" max="18" width="7.77734375" style="30" customWidth="1"/>
    <col min="19" max="16384" width="11.44140625" style="30"/>
  </cols>
  <sheetData>
    <row r="1" spans="1:21" x14ac:dyDescent="0.25">
      <c r="A1" s="30" t="s">
        <v>202</v>
      </c>
      <c r="C1" s="30" t="s">
        <v>203</v>
      </c>
      <c r="D1" s="30" t="s">
        <v>204</v>
      </c>
      <c r="G1" s="30" t="s">
        <v>144</v>
      </c>
      <c r="H1" s="30" t="s">
        <v>205</v>
      </c>
    </row>
    <row r="2" spans="1:21" x14ac:dyDescent="0.25">
      <c r="A2" s="31" t="s">
        <v>324</v>
      </c>
      <c r="B2" s="31"/>
      <c r="C2" s="30" t="s">
        <v>16</v>
      </c>
      <c r="D2" s="32" t="s">
        <v>14</v>
      </c>
      <c r="E2" s="32"/>
      <c r="G2" s="30" t="s">
        <v>17</v>
      </c>
      <c r="H2" s="30" t="s">
        <v>18</v>
      </c>
      <c r="J2" s="30" t="s">
        <v>300</v>
      </c>
    </row>
    <row r="3" spans="1:21" x14ac:dyDescent="0.25">
      <c r="A3" s="31" t="s">
        <v>299</v>
      </c>
      <c r="B3" s="31"/>
      <c r="C3" s="30" t="s">
        <v>13</v>
      </c>
      <c r="D3" s="33" t="s">
        <v>19</v>
      </c>
      <c r="E3" s="33"/>
      <c r="G3" s="30" t="s">
        <v>18</v>
      </c>
      <c r="H3" s="30" t="s">
        <v>20</v>
      </c>
      <c r="J3" s="30" t="s">
        <v>209</v>
      </c>
      <c r="K3" s="34"/>
      <c r="M3" s="30" t="s">
        <v>183</v>
      </c>
      <c r="S3" s="35"/>
      <c r="T3" s="34"/>
      <c r="U3" s="34"/>
    </row>
    <row r="4" spans="1:21" x14ac:dyDescent="0.25">
      <c r="A4" s="31"/>
      <c r="B4" s="31"/>
      <c r="C4" s="30" t="s">
        <v>21</v>
      </c>
      <c r="D4" s="33" t="s">
        <v>22</v>
      </c>
      <c r="E4" s="33"/>
      <c r="G4" s="30" t="s">
        <v>20</v>
      </c>
      <c r="H4" s="30" t="s">
        <v>23</v>
      </c>
      <c r="K4" s="34"/>
      <c r="M4" s="248">
        <f>((Gastos!D6+Gastos!D7+Gastos!D8+Gastos!D9+Gastos!D10+Gastos!D11)-Gastos!D35)*12</f>
        <v>528307.70400000003</v>
      </c>
      <c r="N4" s="30" t="s">
        <v>333</v>
      </c>
      <c r="O4" s="30" t="s">
        <v>199</v>
      </c>
      <c r="P4" s="30" t="s">
        <v>200</v>
      </c>
      <c r="Q4" s="30" t="s">
        <v>197</v>
      </c>
      <c r="R4" s="30" t="s">
        <v>197</v>
      </c>
      <c r="S4" s="35" t="s">
        <v>163</v>
      </c>
      <c r="T4" s="34"/>
      <c r="U4" s="34"/>
    </row>
    <row r="5" spans="1:21" x14ac:dyDescent="0.25">
      <c r="A5" s="31"/>
      <c r="B5" s="31"/>
      <c r="C5" s="30" t="s">
        <v>24</v>
      </c>
      <c r="D5" s="33"/>
      <c r="E5" s="33"/>
      <c r="G5" s="30" t="s">
        <v>23</v>
      </c>
      <c r="H5" s="30" t="s">
        <v>25</v>
      </c>
      <c r="K5" s="34"/>
      <c r="L5" s="30" t="s">
        <v>201</v>
      </c>
      <c r="M5" s="248">
        <f>M4-N5</f>
        <v>480307.70400000003</v>
      </c>
      <c r="N5" s="248">
        <v>48000</v>
      </c>
      <c r="O5" s="248">
        <v>300000.01</v>
      </c>
      <c r="P5" s="248">
        <f>+M5-O5</f>
        <v>180307.69400000002</v>
      </c>
      <c r="Q5" s="36">
        <v>0.05</v>
      </c>
      <c r="R5" s="36">
        <v>7.0000000000000007E-2</v>
      </c>
      <c r="S5" s="35">
        <f>(IF(M5&lt;=0,0,IF(M5&lt;O5,M5*Q5,IF(M5&gt;O5,(15000+(P5*R5)))))/12)</f>
        <v>2301.7948816666667</v>
      </c>
      <c r="T5" s="34"/>
      <c r="U5" s="34"/>
    </row>
    <row r="6" spans="1:21" x14ac:dyDescent="0.25">
      <c r="A6" s="31"/>
      <c r="B6" s="31"/>
      <c r="C6" s="30" t="s">
        <v>26</v>
      </c>
      <c r="D6" s="33"/>
      <c r="E6" s="33"/>
      <c r="G6" s="30" t="s">
        <v>25</v>
      </c>
      <c r="H6" s="30" t="s">
        <v>27</v>
      </c>
      <c r="K6" s="34"/>
      <c r="M6" s="248"/>
      <c r="N6" s="248"/>
      <c r="O6" s="248"/>
      <c r="P6" s="248"/>
      <c r="Q6" s="36"/>
      <c r="R6" s="36"/>
      <c r="S6" s="35"/>
      <c r="T6" s="34"/>
      <c r="U6" s="34"/>
    </row>
    <row r="7" spans="1:21" x14ac:dyDescent="0.25">
      <c r="C7" s="30" t="s">
        <v>28</v>
      </c>
      <c r="G7" s="30" t="s">
        <v>27</v>
      </c>
      <c r="H7" s="30" t="s">
        <v>29</v>
      </c>
      <c r="K7" s="34"/>
      <c r="M7" s="248"/>
      <c r="N7" s="248"/>
      <c r="O7" s="248"/>
      <c r="P7" s="248"/>
      <c r="Q7" s="36"/>
      <c r="R7" s="36"/>
      <c r="S7" s="35"/>
      <c r="T7" s="34"/>
      <c r="U7" s="34"/>
    </row>
    <row r="8" spans="1:21" x14ac:dyDescent="0.25">
      <c r="C8" s="30" t="s">
        <v>30</v>
      </c>
      <c r="G8" s="30" t="s">
        <v>29</v>
      </c>
      <c r="H8" s="30" t="s">
        <v>31</v>
      </c>
      <c r="K8" s="34"/>
      <c r="M8" s="248"/>
      <c r="N8" s="248"/>
      <c r="O8" s="248"/>
      <c r="P8" s="248"/>
      <c r="Q8" s="36"/>
      <c r="R8" s="36"/>
      <c r="S8" s="35"/>
      <c r="T8" s="34"/>
      <c r="U8" s="34"/>
    </row>
    <row r="9" spans="1:21" x14ac:dyDescent="0.25">
      <c r="C9" s="30" t="s">
        <v>32</v>
      </c>
      <c r="G9" s="30" t="s">
        <v>31</v>
      </c>
      <c r="H9" s="30" t="s">
        <v>33</v>
      </c>
      <c r="K9" s="34"/>
      <c r="P9" s="249"/>
      <c r="S9" s="35"/>
      <c r="T9" s="34"/>
      <c r="U9" s="34"/>
    </row>
    <row r="10" spans="1:21" x14ac:dyDescent="0.25">
      <c r="G10" s="30" t="s">
        <v>33</v>
      </c>
      <c r="H10" s="30" t="s">
        <v>34</v>
      </c>
      <c r="K10" s="34"/>
      <c r="M10" s="248"/>
      <c r="S10" s="35"/>
      <c r="T10" s="34"/>
      <c r="U10" s="34"/>
    </row>
    <row r="11" spans="1:21" x14ac:dyDescent="0.25">
      <c r="G11" s="30" t="s">
        <v>34</v>
      </c>
      <c r="H11" s="30" t="s">
        <v>35</v>
      </c>
      <c r="M11" s="248"/>
    </row>
    <row r="12" spans="1:21" x14ac:dyDescent="0.25">
      <c r="A12" s="30" t="s">
        <v>245</v>
      </c>
      <c r="G12" s="30" t="s">
        <v>35</v>
      </c>
      <c r="H12" s="30" t="s">
        <v>36</v>
      </c>
      <c r="M12" s="248"/>
      <c r="S12" s="35"/>
    </row>
    <row r="13" spans="1:21" x14ac:dyDescent="0.25">
      <c r="A13" s="30" t="s">
        <v>324</v>
      </c>
      <c r="G13" s="30" t="s">
        <v>36</v>
      </c>
      <c r="H13" s="30" t="s">
        <v>17</v>
      </c>
      <c r="S13" s="35"/>
    </row>
    <row r="14" spans="1:21" x14ac:dyDescent="0.25">
      <c r="A14" s="30" t="s">
        <v>299</v>
      </c>
      <c r="Q14" s="36"/>
      <c r="R14" s="36"/>
      <c r="S14" s="35"/>
    </row>
    <row r="15" spans="1:21" x14ac:dyDescent="0.25">
      <c r="Q15" s="36"/>
      <c r="R15" s="36"/>
      <c r="S15" s="35"/>
    </row>
    <row r="16" spans="1:21" x14ac:dyDescent="0.25">
      <c r="Q16" s="36"/>
      <c r="R16" s="36"/>
      <c r="S16" s="35"/>
    </row>
    <row r="17" spans="1:19" x14ac:dyDescent="0.25">
      <c r="Q17" s="36"/>
      <c r="R17" s="36"/>
      <c r="S17" s="35"/>
    </row>
    <row r="18" spans="1:19" x14ac:dyDescent="0.25">
      <c r="S18" s="35"/>
    </row>
    <row r="21" spans="1:19" x14ac:dyDescent="0.25">
      <c r="S21" s="35"/>
    </row>
    <row r="22" spans="1:19" x14ac:dyDescent="0.25">
      <c r="A22" s="30" t="s">
        <v>310</v>
      </c>
      <c r="S22" s="35"/>
    </row>
    <row r="23" spans="1:19" x14ac:dyDescent="0.25">
      <c r="A23" s="459" t="s">
        <v>346</v>
      </c>
      <c r="B23" s="459"/>
      <c r="C23" s="459"/>
      <c r="D23" s="459"/>
      <c r="E23" s="459"/>
      <c r="F23" s="459"/>
      <c r="G23" s="459"/>
      <c r="H23" s="459"/>
      <c r="Q23" s="36"/>
      <c r="R23" s="36"/>
      <c r="S23" s="35"/>
    </row>
    <row r="24" spans="1:19" x14ac:dyDescent="0.25">
      <c r="A24" s="459" t="s">
        <v>347</v>
      </c>
      <c r="B24" s="460"/>
      <c r="C24" s="460"/>
      <c r="D24" s="460"/>
      <c r="E24" s="460"/>
      <c r="F24" s="460"/>
      <c r="G24" s="460"/>
      <c r="H24" s="211"/>
      <c r="Q24" s="36"/>
      <c r="R24" s="36"/>
      <c r="S24" s="35"/>
    </row>
    <row r="25" spans="1:19" x14ac:dyDescent="0.25">
      <c r="A25" s="211"/>
      <c r="B25" s="211"/>
      <c r="C25" s="211"/>
      <c r="D25" s="211"/>
      <c r="E25" s="211"/>
      <c r="F25" s="211"/>
      <c r="G25" s="211"/>
      <c r="H25" s="211"/>
      <c r="Q25" s="36"/>
      <c r="R25" s="36"/>
      <c r="S25" s="35"/>
    </row>
    <row r="26" spans="1:19" x14ac:dyDescent="0.25">
      <c r="Q26" s="36"/>
      <c r="R26" s="36"/>
      <c r="S26" s="35"/>
    </row>
    <row r="27" spans="1:19" x14ac:dyDescent="0.25">
      <c r="S27" s="35"/>
    </row>
    <row r="30" spans="1:19" x14ac:dyDescent="0.25">
      <c r="S30" s="35"/>
    </row>
    <row r="31" spans="1:19" x14ac:dyDescent="0.25">
      <c r="S31" s="35"/>
    </row>
    <row r="32" spans="1:19" x14ac:dyDescent="0.25">
      <c r="Q32" s="36"/>
      <c r="R32" s="36"/>
      <c r="S32" s="35"/>
    </row>
    <row r="33" spans="17:19" x14ac:dyDescent="0.25">
      <c r="Q33" s="36"/>
      <c r="R33" s="36"/>
      <c r="S33" s="35"/>
    </row>
    <row r="34" spans="17:19" x14ac:dyDescent="0.25">
      <c r="Q34" s="36"/>
      <c r="R34" s="36"/>
      <c r="S34" s="35"/>
    </row>
    <row r="35" spans="17:19" x14ac:dyDescent="0.25">
      <c r="Q35" s="36"/>
      <c r="R35" s="36"/>
      <c r="S35" s="35"/>
    </row>
    <row r="36" spans="17:19" x14ac:dyDescent="0.25">
      <c r="S36" s="35"/>
    </row>
  </sheetData>
  <mergeCells count="2">
    <mergeCell ref="A23:H23"/>
    <mergeCell ref="A24:G24"/>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Menú</vt:lpstr>
      <vt:lpstr>Gastos</vt:lpstr>
      <vt:lpstr>Endeudamiento</vt:lpstr>
      <vt:lpstr>Resultados</vt:lpstr>
      <vt:lpstr>Control de presupuesto</vt:lpstr>
      <vt:lpstr>Ahorro</vt:lpstr>
      <vt:lpstr>Calculadora</vt:lpstr>
      <vt:lpstr>índices</vt:lpstr>
      <vt:lpstr>índices!frmConsultaTCVentanilla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Ballestero Urena</dc:creator>
  <cp:lastModifiedBy>Andrey Esteban Aguero Delgado</cp:lastModifiedBy>
  <dcterms:created xsi:type="dcterms:W3CDTF">2020-04-14T16:03:44Z</dcterms:created>
  <dcterms:modified xsi:type="dcterms:W3CDTF">2022-01-15T00:08:06Z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